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OneDrive\Skaut\Liberecký kraj\rozpočty, plány a zprávy\2018\"/>
    </mc:Choice>
  </mc:AlternateContent>
  <bookViews>
    <workbookView xWindow="0" yWindow="0" windowWidth="25080" windowHeight="11820"/>
  </bookViews>
  <sheets>
    <sheet name="2018-02-04 (schváleno)" sheetId="2" r:id="rId1"/>
  </sheets>
  <definedNames>
    <definedName name="_xlnm.Print_Area" localSheetId="0">'2018-02-04 (schváleno)'!$A$1:$R$123</definedName>
  </definedNames>
  <calcPr calcId="162913"/>
</workbook>
</file>

<file path=xl/calcChain.xml><?xml version="1.0" encoding="utf-8"?>
<calcChain xmlns="http://schemas.openxmlformats.org/spreadsheetml/2006/main">
  <c r="E13" i="2" l="1"/>
  <c r="O90" i="2"/>
  <c r="K90" i="2"/>
  <c r="O86" i="2"/>
  <c r="K86" i="2"/>
  <c r="K84" i="2"/>
  <c r="O82" i="2"/>
  <c r="K82" i="2"/>
  <c r="O80" i="2"/>
  <c r="O78" i="2"/>
  <c r="E68" i="2"/>
  <c r="L56" i="2" l="1"/>
  <c r="I56" i="2"/>
  <c r="E40" i="2" l="1"/>
  <c r="E120" i="2" l="1"/>
  <c r="E54" i="2"/>
  <c r="Q70" i="2" l="1"/>
  <c r="R70" i="2" s="1"/>
  <c r="Q68" i="2"/>
  <c r="R68" i="2" s="1"/>
  <c r="L122" i="2" l="1"/>
  <c r="L123" i="2" l="1"/>
  <c r="E30" i="2" l="1"/>
  <c r="E28" i="2"/>
  <c r="E62" i="2" s="1"/>
  <c r="E36" i="2"/>
  <c r="E34" i="2"/>
  <c r="K56" i="2" s="1"/>
  <c r="Q96" i="2" l="1"/>
  <c r="R96" i="2" s="1"/>
  <c r="Q92" i="2" l="1"/>
  <c r="R92" i="2" s="1"/>
  <c r="Q90" i="2"/>
  <c r="R90" i="2" s="1"/>
  <c r="Q104" i="2" l="1"/>
  <c r="R104" i="2" s="1"/>
  <c r="Q94" i="2"/>
  <c r="R94" i="2" s="1"/>
  <c r="Q86" i="2"/>
  <c r="R86" i="2" s="1"/>
  <c r="Q82" i="2"/>
  <c r="R82" i="2" s="1"/>
  <c r="Q112" i="2" l="1"/>
  <c r="R112" i="2" s="1"/>
  <c r="N56" i="2" l="1"/>
  <c r="J56" i="2"/>
  <c r="J122" i="2"/>
  <c r="K122" i="2"/>
  <c r="M122" i="2"/>
  <c r="N122" i="2"/>
  <c r="O122" i="2"/>
  <c r="E50" i="2" s="1"/>
  <c r="P122" i="2"/>
  <c r="I122" i="2"/>
  <c r="Q62" i="2"/>
  <c r="R62" i="2" s="1"/>
  <c r="Q72" i="2"/>
  <c r="R72" i="2" s="1"/>
  <c r="Q64" i="2"/>
  <c r="R64" i="2" s="1"/>
  <c r="Q66" i="2"/>
  <c r="R66" i="2" s="1"/>
  <c r="Q74" i="2"/>
  <c r="R74" i="2" s="1"/>
  <c r="Q76" i="2"/>
  <c r="R76" i="2" s="1"/>
  <c r="Q78" i="2"/>
  <c r="R78" i="2" s="1"/>
  <c r="Q80" i="2"/>
  <c r="R80" i="2" s="1"/>
  <c r="Q84" i="2"/>
  <c r="R84" i="2" s="1"/>
  <c r="Q88" i="2"/>
  <c r="R88" i="2" s="1"/>
  <c r="Q98" i="2"/>
  <c r="R98" i="2" s="1"/>
  <c r="Q100" i="2"/>
  <c r="R100" i="2" s="1"/>
  <c r="Q102" i="2"/>
  <c r="R102" i="2" s="1"/>
  <c r="Q106" i="2"/>
  <c r="R106" i="2" s="1"/>
  <c r="Q108" i="2"/>
  <c r="R108" i="2" s="1"/>
  <c r="Q110" i="2"/>
  <c r="R110" i="2" s="1"/>
  <c r="Q114" i="2"/>
  <c r="R114" i="2" s="1"/>
  <c r="Q116" i="2"/>
  <c r="R116" i="2" s="1"/>
  <c r="Q118" i="2"/>
  <c r="R118" i="2" s="1"/>
  <c r="Q120" i="2"/>
  <c r="R120" i="2" s="1"/>
  <c r="Q60" i="2"/>
  <c r="R60" i="2" s="1"/>
  <c r="N123" i="2" l="1"/>
  <c r="J123" i="2"/>
  <c r="I123" i="2"/>
  <c r="K123" i="2"/>
  <c r="Q122" i="2"/>
  <c r="P56" i="2"/>
  <c r="P123" i="2" s="1"/>
  <c r="M56" i="2" l="1"/>
  <c r="M123" i="2" l="1"/>
  <c r="E122" i="2"/>
  <c r="R122" i="2" s="1"/>
  <c r="O56" i="2"/>
  <c r="O123" i="2" s="1"/>
  <c r="E56" i="2"/>
  <c r="E11" i="2" l="1"/>
  <c r="Q56" i="2"/>
  <c r="Q123" i="2" s="1"/>
  <c r="E12" i="2" l="1"/>
</calcChain>
</file>

<file path=xl/comments1.xml><?xml version="1.0" encoding="utf-8"?>
<comments xmlns="http://schemas.openxmlformats.org/spreadsheetml/2006/main">
  <authors>
    <author>Ondřej Peřina</author>
  </authors>
  <commentList>
    <comment ref="I56" authorId="0" shape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v roce 2017 včetně mimořádné dotace jako náhrada za Lesy ČR (využíváme na grantová kola)</t>
        </r>
      </text>
    </comment>
    <comment ref="M59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vlastní prostředky kraje z členských příspěvků či vlastních výdělků (účelově nevázané)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mohou být účelově vázány, pokud to externí poskytovatel bude vyžadovat ve smlouvě</t>
        </r>
      </text>
    </comment>
  </commentList>
</comments>
</file>

<file path=xl/sharedStrings.xml><?xml version="1.0" encoding="utf-8"?>
<sst xmlns="http://schemas.openxmlformats.org/spreadsheetml/2006/main" count="228" uniqueCount="168">
  <si>
    <t>řádek</t>
  </si>
  <si>
    <t>položka</t>
  </si>
  <si>
    <t>verze:</t>
  </si>
  <si>
    <t>schváleno:</t>
  </si>
  <si>
    <t>Příjmy</t>
  </si>
  <si>
    <t>změna rozpočtu</t>
  </si>
  <si>
    <t>∑</t>
  </si>
  <si>
    <t>Celkem</t>
  </si>
  <si>
    <t>částka celkem</t>
  </si>
  <si>
    <t>Výdaje</t>
  </si>
  <si>
    <t>---</t>
  </si>
  <si>
    <t>Výsledek rozpočtu (rezerva)</t>
  </si>
  <si>
    <t>Cestovné členů krajské rady</t>
  </si>
  <si>
    <t>mimo zpravodajů, kteří mají cesty v rámci své kapitoly</t>
  </si>
  <si>
    <t>IČ: 709 00 973 | ev. č.: 510</t>
  </si>
  <si>
    <t>nahrazuje:</t>
  </si>
  <si>
    <t>Zemědělská 302/18a, 46008 Liberec 8</t>
  </si>
  <si>
    <t>dle předpokládaného minimálního počtu členů v kraji</t>
  </si>
  <si>
    <t>externí</t>
  </si>
  <si>
    <t>kapitoly</t>
  </si>
  <si>
    <t>volená KRJ</t>
  </si>
  <si>
    <t>Revizní komise</t>
  </si>
  <si>
    <t>cestovné RK, provoz + materiál</t>
  </si>
  <si>
    <t>předseda RK</t>
  </si>
  <si>
    <t>předseda KRJ</t>
  </si>
  <si>
    <t>hospodář + předseda KRJ</t>
  </si>
  <si>
    <t>Provoz kanceláře: Vedení bankovního účtu</t>
  </si>
  <si>
    <t>hospodář</t>
  </si>
  <si>
    <t>vlastní</t>
  </si>
  <si>
    <t>Provoz kanceláře: Nájemné kancelář + archiv / sklad</t>
  </si>
  <si>
    <t>Dotace: převod na NOJ (nadstavba)</t>
  </si>
  <si>
    <t>Dotace: převod na NOJ (základ)</t>
  </si>
  <si>
    <t>správce kapitoly</t>
  </si>
  <si>
    <t>zdroj financí</t>
  </si>
  <si>
    <t>Výdaje rozpočtu Skautské chaty Seleška</t>
  </si>
  <si>
    <t>Seleška</t>
  </si>
  <si>
    <t>sk. Seleška + předseda KRJ</t>
  </si>
  <si>
    <t>po odečtení části na krajské aktivity; částka na NOJ dle vyhlášky</t>
  </si>
  <si>
    <t>Dary, sponzoři</t>
  </si>
  <si>
    <t>zpravodaj pro vzdělávání</t>
  </si>
  <si>
    <t>Setkání vedení středisek s krajem</t>
  </si>
  <si>
    <t>Projekty KRJ, weby, propagace</t>
  </si>
  <si>
    <t>Výjezdní zasedání KRJ</t>
  </si>
  <si>
    <t>víkendové zasedání KRJ mimo kancelář</t>
  </si>
  <si>
    <t>předpoklad nutné částky k získání (reálné dle minulých let)</t>
  </si>
  <si>
    <t>dle samostatně schváleného rozpočtu chaty Seleška</t>
  </si>
  <si>
    <t>dle minulých let</t>
  </si>
  <si>
    <t>uspořádání krajského kola</t>
  </si>
  <si>
    <t>placeno z dotace MŠMT a částečně příspěvkem chaty Seleška</t>
  </si>
  <si>
    <t>Tým zpravodajů + rezerva předsedy</t>
  </si>
  <si>
    <t>Účastnické poplatky na akcích kraje</t>
  </si>
  <si>
    <t>předpokládané příjmy z účastnických poplatků jednotlivých akcí</t>
  </si>
  <si>
    <t>Zdroj financování výdajů dle příjmových kapitol</t>
  </si>
  <si>
    <r>
      <t xml:space="preserve">dotace MŠMT
</t>
    </r>
    <r>
      <rPr>
        <sz val="7.5"/>
        <rFont val="Calibri"/>
        <family val="2"/>
        <charset val="238"/>
      </rPr>
      <t>(pro kraje)</t>
    </r>
  </si>
  <si>
    <t>účastnické poplatky</t>
  </si>
  <si>
    <t>dotace (vzdělávání)</t>
  </si>
  <si>
    <t>Kraj: Výsledek rozpočtu pouze kraje (bez chaty Seleška)</t>
  </si>
  <si>
    <t>zůstatek samostatného rozpočtu chaty Seleška po uhrazení roční splátky ve prospěch kraje</t>
  </si>
  <si>
    <t>seleška</t>
  </si>
  <si>
    <t>mšmt (kraje)</t>
  </si>
  <si>
    <t>účast. poplatky</t>
  </si>
  <si>
    <t>kontrolní</t>
  </si>
  <si>
    <t>součet</t>
  </si>
  <si>
    <t>samostatný částka vyčleněná na úhrady mezd zaměstnanců kraje</t>
  </si>
  <si>
    <r>
      <t xml:space="preserve">dotace MŠMT
</t>
    </r>
    <r>
      <rPr>
        <sz val="7.5"/>
        <rFont val="Calibri"/>
        <family val="2"/>
        <charset val="238"/>
      </rPr>
      <t>(mzdy)</t>
    </r>
  </si>
  <si>
    <t>mšmt (mzdy)</t>
  </si>
  <si>
    <t>max. 70%, zbytek OJ</t>
  </si>
  <si>
    <t>Finanční prostředky k dispozici dle typu zdroje</t>
  </si>
  <si>
    <t>kontrolní součet</t>
  </si>
  <si>
    <t>max. 70%</t>
  </si>
  <si>
    <t>dotace na vzdělávání + vlastní prostředky + účastnické poplatky</t>
  </si>
  <si>
    <t>nelze z dotace</t>
  </si>
  <si>
    <t>dle schváleného samostatného rozpočtu (bez příspěvku na mzdu)</t>
  </si>
  <si>
    <t>Příjmy z pronájmu materiálu</t>
  </si>
  <si>
    <t>Příspěvek chaty Seleška do rozpočtu KRJ</t>
  </si>
  <si>
    <t>Dotace na vzdělávání (tematické semináře)</t>
  </si>
  <si>
    <t>realizace 2 dnů (účast vždy po 20 osobách)</t>
  </si>
  <si>
    <t>výchovná zpravodajka</t>
  </si>
  <si>
    <t>Výchova: RK Žirafa Krkonoše</t>
  </si>
  <si>
    <t>Roveři: Regionální roverské akce</t>
  </si>
  <si>
    <t>vlastní prostředky + účastnické poplatky (2 víkendy)</t>
  </si>
  <si>
    <t>místopřed. KRJ</t>
  </si>
  <si>
    <t>Dotace na vzdělávání (vůdcovské zkoušky v Jablonci n/N)</t>
  </si>
  <si>
    <t>v rámci jednoho zkouškového víkendu (cca 20 účastníků)</t>
  </si>
  <si>
    <t>Vzdělávání: Vůdcovské zkoušky v Jablonci n/N</t>
  </si>
  <si>
    <t>spoluúčast</t>
  </si>
  <si>
    <t>projektor, plackovač</t>
  </si>
  <si>
    <t>spoluúčast chaty na provozu skautského kraje</t>
  </si>
  <si>
    <t>(podpora osob v účasti na VzA - OČK, IK, LŠ, tématické semináře)</t>
  </si>
  <si>
    <t>Granty KRJ: Podpora činovnického vzdělávání</t>
  </si>
  <si>
    <t>Granty KRJ: Projekty a akce OJ</t>
  </si>
  <si>
    <t>částka cca 300,-Kč na družinu na základním kole</t>
  </si>
  <si>
    <t>2 družiny na republikovém kole (cesta, účastnické poplatky apod.)</t>
  </si>
  <si>
    <t>600,-/účastník</t>
  </si>
  <si>
    <t>250,-/účastník/víkend</t>
  </si>
  <si>
    <t>Vzdělávání: Podpora ZZA kurzů</t>
  </si>
  <si>
    <t>krajský příspěvek pořadatelům kurzů</t>
  </si>
  <si>
    <t>Mzdy: Hospodář + fundraiser</t>
  </si>
  <si>
    <t>Mzdy: Asistentka KRJ</t>
  </si>
  <si>
    <t>Aktualizace účetního SW - hospodaření</t>
  </si>
  <si>
    <t>zajištění cen a podpora akce</t>
  </si>
  <si>
    <t>na člena</t>
  </si>
  <si>
    <t>převod celého základu dotace na NOJ (vyhláška KRJ 1/2015)</t>
  </si>
  <si>
    <t>Počet registrovaných členů v Libereckém kraji:</t>
  </si>
  <si>
    <t>Členský příspěvek od členů skautského Libereckého kraje</t>
  </si>
  <si>
    <t>Vybrané vstupní parametry rozpočtu:</t>
  </si>
  <si>
    <t>Kraj si ponechá na svůj provoz, mzdy a podporu aktivit vůči OJ:</t>
  </si>
  <si>
    <t>Junák - český skaut, Liberecký kraj, z. s.</t>
  </si>
  <si>
    <t>Dotace ústředí - náhrada za Lesy ČR pro kraj</t>
  </si>
  <si>
    <t>dotace MŠMT (pro kraje)</t>
  </si>
  <si>
    <t>Dotace na rádcovské kurzy v kraji</t>
  </si>
  <si>
    <t>odhad dle předpokládaných RK středisek v kraji</t>
  </si>
  <si>
    <t>odhad dle minulých let + sponzoři na expedici do Anglie</t>
  </si>
  <si>
    <t>dotace (rádci)</t>
  </si>
  <si>
    <t>max. 70% (+ KRJ či OJ)</t>
  </si>
  <si>
    <t>čerpá se z mimořádné dotace MŠMT (za Lesy ČR) + vlastních zdrojů (kde by byl souběh dotace)</t>
  </si>
  <si>
    <t>Výchova: Dotace na rádcovské kurzy středisek (z ústředí)</t>
  </si>
  <si>
    <t>nový typ dotace na rádcovské kurzy středisek - dle pravidel ústředí</t>
  </si>
  <si>
    <t>max. 70% (+ OJ)</t>
  </si>
  <si>
    <t>Cestovné - návštěvy táborů, návštěvy sněmů, návštěvy středisek a akcí</t>
  </si>
  <si>
    <t>vedení kraje, zpravodajský tým i členové KRJ</t>
  </si>
  <si>
    <t>materiál, reprezentace, další vzdělávání, jiné cestovné, …</t>
  </si>
  <si>
    <t>Seleška: Roční tvorba rezervy - tvořená od roku 2012 (na samostatný účet kraje)</t>
  </si>
  <si>
    <t>roční tvorba rezervy na budoucí investice chaty a kraje, která se ukládá na samostatný spořicí účet kraje</t>
  </si>
  <si>
    <t>výsledek rozpočtu kraje bez chaty Seleška (aby nebyl zatížen ziskem ani ztrátou rozpočtu chaty)</t>
  </si>
  <si>
    <t>odhad dle předchozího roku a schváleného rozpočtu ústředí (dotace pro kraje)</t>
  </si>
  <si>
    <r>
      <t xml:space="preserve">dotace ústředí
</t>
    </r>
    <r>
      <rPr>
        <sz val="7.5"/>
        <rFont val="Calibri"/>
        <family val="2"/>
        <charset val="238"/>
      </rPr>
      <t>(rádci)</t>
    </r>
  </si>
  <si>
    <r>
      <t xml:space="preserve">dotace ústředí
</t>
    </r>
    <r>
      <rPr>
        <sz val="7.5"/>
        <rFont val="Calibri"/>
        <family val="2"/>
        <charset val="238"/>
      </rPr>
      <t>(na vzdělávání)</t>
    </r>
  </si>
  <si>
    <t>finanční příspěvek z vlastních skautského kraje na účastníky na rádcovském kurzu</t>
  </si>
  <si>
    <t>dotace na vzdělávání + vlastní prostředky</t>
  </si>
  <si>
    <t>1600,-/účastník</t>
  </si>
  <si>
    <t>dotace na vzdělávání + vlastní prostředky + účastnické poplatky (3 až 5 víkendů)</t>
  </si>
  <si>
    <t>Dotace na vzdělávání (ČK nebo VZ)</t>
  </si>
  <si>
    <t>realizace 3 až 5 víkendů (účast 20 osob)</t>
  </si>
  <si>
    <t>Ostatní příjmy rozpočtu Skautské chaty Seleška</t>
  </si>
  <si>
    <t>orientační procento celkové rezervy (-ztráty) v rozpočtech skautského kraje</t>
  </si>
  <si>
    <t>KRJ</t>
  </si>
  <si>
    <t>Seleška: Výsledek samostaného rozpočtu chaty Seleška (po odložení a čerpání rezervy)</t>
  </si>
  <si>
    <t>Seleška: Čerpání rezervy na velkou rekonstrukci kuchyně</t>
  </si>
  <si>
    <t>cílené čerpání rezervy (operativně bude rozloženo na čerpání z provozního a spořícího účtu chaty)</t>
  </si>
  <si>
    <t>Rozpočet kraje na rok 2018</t>
  </si>
  <si>
    <t>Dotace ze státního rozpočtu 2018 (nárokový základ)</t>
  </si>
  <si>
    <t>Dotace ze státního rozpočtu 2018 (nadstavba)</t>
  </si>
  <si>
    <t>Dotace ze státního rozpočtu 2018 (částka na mzdy)</t>
  </si>
  <si>
    <t>Zajištění akce "Mapy kolem nás" (dříve Dny GIS) - spolupráce s KÚ LK</t>
  </si>
  <si>
    <t>Dotace na kurz střediskového minima (Střep 2018 v Libereckém kraji)</t>
  </si>
  <si>
    <t>realizace 2 víkendů (účast cca 20 osob)</t>
  </si>
  <si>
    <t>Výchova: Základní kola ZVaS 2018</t>
  </si>
  <si>
    <t>Výchova: Krajské kolo ZVaS 2018</t>
  </si>
  <si>
    <t>Výchova: Účast družin na republikovém kole ZVaS 2018</t>
  </si>
  <si>
    <t>Výchova: Prožitková akce pro bývalé účastníky a vyloužilé rádce (náhrada za RK Frak)</t>
  </si>
  <si>
    <t>vlastní prostředky + účastnické poplatky (4 dny)</t>
  </si>
  <si>
    <t>zpravodajka 
pro rovery</t>
  </si>
  <si>
    <t>Vzdělávání: Seminář pro vedoucí (některý ze seminářů na klíč z ústředí)</t>
  </si>
  <si>
    <t>Vzdělávání: ČK Vocať Pocaď 2018 nebo VK 5:10 sever 2018/19</t>
  </si>
  <si>
    <t>bezplatné účty u Fio banky, ale placené zahraniční platby (několik za rok na Selešce)</t>
  </si>
  <si>
    <t>provozní i dlouhodobý materiál (tonery, kancelářské potřeby apod.)</t>
  </si>
  <si>
    <t>Vzdělávání: Kurz střediskového minima (Střep 2018 v Libereckém kraji)</t>
  </si>
  <si>
    <t>700,-/účastník</t>
  </si>
  <si>
    <t>500,-/účastník</t>
  </si>
  <si>
    <t>jídlo a zajištění akce</t>
  </si>
  <si>
    <t>domény, výročky, propagace skautlib.cz, ceny na akci "Mapy kolem nás" (dříve Dny GIS)</t>
  </si>
  <si>
    <t>nutná náhrada malého přenosného projektoru (pro KRJ i půjčování)</t>
  </si>
  <si>
    <t>Materiál a drobné vybavení kraje</t>
  </si>
  <si>
    <t>Nový krajský projektor</t>
  </si>
  <si>
    <t>max. 70% (za Lesy ČR)</t>
  </si>
  <si>
    <t>aktualizace na celý rok</t>
  </si>
  <si>
    <t>schváleno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</si>
</sst>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yyyy\-mm\-dd"/>
    <numFmt numFmtId="165" formatCode="#,##0_ ;[Red]\-#,##0\ "/>
    <numFmt numFmtId="166" formatCode="#,##0.00\ &quot;Kč&quot;"/>
    <numFmt numFmtId="167" formatCode="#,##0&quot; osob &quot;"/>
    <numFmt numFmtId="168" formatCode="_-\ #,##0.00\ &quot;Kč&quot;_-;\-\ #,##0.00\ &quot;Kč&quot;_-;_-\ &quot;-&quot;??\ &quot;Kč&quot;_-;_-@_-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2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Courier New"/>
      <family val="3"/>
      <charset val="238"/>
    </font>
    <font>
      <sz val="10"/>
      <color indexed="23"/>
      <name val="Calibri"/>
      <family val="2"/>
      <charset val="238"/>
    </font>
    <font>
      <i/>
      <sz val="8"/>
      <color indexed="23"/>
      <name val="Calibri"/>
      <family val="2"/>
      <charset val="238"/>
    </font>
    <font>
      <b/>
      <sz val="10"/>
      <color indexed="23"/>
      <name val="Calibri"/>
      <family val="2"/>
      <charset val="238"/>
    </font>
    <font>
      <sz val="8"/>
      <color indexed="23"/>
      <name val="Calibri"/>
      <family val="2"/>
      <charset val="238"/>
    </font>
    <font>
      <sz val="8"/>
      <name val="Calibri"/>
      <family val="2"/>
      <charset val="238"/>
    </font>
    <font>
      <sz val="7.5"/>
      <name val="Calibri"/>
      <family val="2"/>
      <charset val="238"/>
    </font>
    <font>
      <b/>
      <sz val="14"/>
      <name val="Calibri"/>
      <family val="2"/>
      <charset val="238"/>
    </font>
    <font>
      <sz val="8"/>
      <color theme="0" tint="-0.34998626667073579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44" fontId="4" fillId="0" borderId="0" xfId="1" applyFont="1" applyAlignment="1"/>
    <xf numFmtId="44" fontId="2" fillId="0" borderId="0" xfId="1" applyFont="1"/>
    <xf numFmtId="44" fontId="5" fillId="0" borderId="0" xfId="1" applyFont="1" applyAlignment="1"/>
    <xf numFmtId="0" fontId="7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1" xfId="0" applyFont="1" applyFill="1" applyBorder="1"/>
    <xf numFmtId="44" fontId="2" fillId="0" borderId="2" xfId="1" applyFont="1" applyFill="1" applyBorder="1"/>
    <xf numFmtId="0" fontId="2" fillId="0" borderId="3" xfId="0" applyFont="1" applyBorder="1"/>
    <xf numFmtId="44" fontId="7" fillId="2" borderId="4" xfId="1" applyFont="1" applyFill="1" applyBorder="1"/>
    <xf numFmtId="0" fontId="5" fillId="2" borderId="5" xfId="0" applyFont="1" applyFill="1" applyBorder="1" applyAlignment="1">
      <alignment horizontal="left"/>
    </xf>
    <xf numFmtId="0" fontId="7" fillId="2" borderId="6" xfId="0" applyFont="1" applyFill="1" applyBorder="1"/>
    <xf numFmtId="0" fontId="9" fillId="2" borderId="7" xfId="0" applyFont="1" applyFill="1" applyBorder="1" applyAlignment="1">
      <alignment horizontal="left" indent="1"/>
    </xf>
    <xf numFmtId="0" fontId="7" fillId="2" borderId="8" xfId="0" applyFont="1" applyFill="1" applyBorder="1"/>
    <xf numFmtId="44" fontId="7" fillId="2" borderId="7" xfId="1" applyFont="1" applyFill="1" applyBorder="1"/>
    <xf numFmtId="44" fontId="7" fillId="3" borderId="8" xfId="1" applyFont="1" applyFill="1" applyBorder="1"/>
    <xf numFmtId="44" fontId="7" fillId="4" borderId="4" xfId="1" applyFont="1" applyFill="1" applyBorder="1"/>
    <xf numFmtId="44" fontId="7" fillId="5" borderId="8" xfId="1" applyFont="1" applyFill="1" applyBorder="1"/>
    <xf numFmtId="0" fontId="7" fillId="4" borderId="6" xfId="0" applyFont="1" applyFill="1" applyBorder="1"/>
    <xf numFmtId="0" fontId="9" fillId="4" borderId="7" xfId="0" applyFont="1" applyFill="1" applyBorder="1" applyAlignment="1">
      <alignment horizontal="left" indent="1"/>
    </xf>
    <xf numFmtId="0" fontId="2" fillId="0" borderId="10" xfId="0" applyFont="1" applyBorder="1"/>
    <xf numFmtId="0" fontId="2" fillId="0" borderId="11" xfId="0" applyFont="1" applyBorder="1" applyAlignment="1">
      <alignment horizontal="left" indent="1"/>
    </xf>
    <xf numFmtId="0" fontId="2" fillId="0" borderId="12" xfId="0" applyFont="1" applyBorder="1"/>
    <xf numFmtId="44" fontId="2" fillId="0" borderId="13" xfId="1" quotePrefix="1" applyFont="1" applyBorder="1" applyAlignment="1">
      <alignment horizontal="center"/>
    </xf>
    <xf numFmtId="44" fontId="2" fillId="0" borderId="13" xfId="1" applyFont="1" applyBorder="1"/>
    <xf numFmtId="44" fontId="7" fillId="2" borderId="14" xfId="1" applyFont="1" applyFill="1" applyBorder="1"/>
    <xf numFmtId="44" fontId="7" fillId="4" borderId="14" xfId="1" applyFont="1" applyFill="1" applyBorder="1"/>
    <xf numFmtId="0" fontId="10" fillId="0" borderId="3" xfId="0" applyFont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 indent="1"/>
    </xf>
    <xf numFmtId="44" fontId="10" fillId="0" borderId="2" xfId="1" applyFont="1" applyFill="1" applyBorder="1" applyAlignment="1">
      <alignment horizontal="left" vertical="top" indent="1"/>
    </xf>
    <xf numFmtId="44" fontId="12" fillId="2" borderId="4" xfId="1" applyFont="1" applyFill="1" applyBorder="1" applyAlignment="1">
      <alignment horizontal="left" vertical="top" indent="1"/>
    </xf>
    <xf numFmtId="0" fontId="10" fillId="0" borderId="0" xfId="0" applyFont="1" applyAlignment="1">
      <alignment horizontal="left" vertical="top" indent="1"/>
    </xf>
    <xf numFmtId="44" fontId="12" fillId="4" borderId="4" xfId="1" applyFont="1" applyFill="1" applyBorder="1" applyAlignment="1">
      <alignment horizontal="left" vertical="top" indent="1"/>
    </xf>
    <xf numFmtId="0" fontId="10" fillId="0" borderId="16" xfId="0" applyFont="1" applyBorder="1" applyAlignment="1">
      <alignment horizontal="left" vertical="top" indent="1"/>
    </xf>
    <xf numFmtId="0" fontId="10" fillId="0" borderId="17" xfId="0" applyFont="1" applyFill="1" applyBorder="1" applyAlignment="1">
      <alignment horizontal="left" vertical="top" indent="1"/>
    </xf>
    <xf numFmtId="44" fontId="12" fillId="4" borderId="18" xfId="1" applyFont="1" applyFill="1" applyBorder="1" applyAlignment="1">
      <alignment horizontal="left" vertical="top" indent="1"/>
    </xf>
    <xf numFmtId="0" fontId="11" fillId="0" borderId="19" xfId="0" applyFont="1" applyFill="1" applyBorder="1" applyAlignment="1">
      <alignment horizontal="left" vertical="top" indent="1"/>
    </xf>
    <xf numFmtId="44" fontId="10" fillId="0" borderId="15" xfId="1" applyFont="1" applyFill="1" applyBorder="1" applyAlignment="1">
      <alignment horizontal="left" vertical="top" indent="1"/>
    </xf>
    <xf numFmtId="44" fontId="12" fillId="2" borderId="18" xfId="1" applyFont="1" applyFill="1" applyBorder="1" applyAlignment="1">
      <alignment horizontal="left" vertical="top" indent="1"/>
    </xf>
    <xf numFmtId="164" fontId="4" fillId="0" borderId="0" xfId="0" quotePrefix="1" applyNumberFormat="1" applyFont="1" applyAlignment="1">
      <alignment horizontal="center"/>
    </xf>
    <xf numFmtId="10" fontId="2" fillId="0" borderId="0" xfId="2" applyNumberFormat="1" applyFont="1"/>
    <xf numFmtId="0" fontId="7" fillId="4" borderId="8" xfId="0" quotePrefix="1" applyFont="1" applyFill="1" applyBorder="1" applyAlignment="1">
      <alignment horizontal="center"/>
    </xf>
    <xf numFmtId="0" fontId="7" fillId="2" borderId="8" xfId="0" quotePrefix="1" applyFont="1" applyFill="1" applyBorder="1" applyAlignment="1">
      <alignment horizontal="center"/>
    </xf>
    <xf numFmtId="0" fontId="10" fillId="0" borderId="24" xfId="0" applyFont="1" applyBorder="1" applyAlignment="1">
      <alignment horizontal="left" vertical="top" indent="1"/>
    </xf>
    <xf numFmtId="10" fontId="13" fillId="7" borderId="5" xfId="2" applyNumberFormat="1" applyFont="1" applyFill="1" applyBorder="1" applyAlignment="1">
      <alignment horizontal="center" vertical="top"/>
    </xf>
    <xf numFmtId="44" fontId="10" fillId="0" borderId="2" xfId="1" applyFont="1" applyFill="1" applyBorder="1" applyAlignment="1">
      <alignment horizontal="center" vertical="top"/>
    </xf>
    <xf numFmtId="0" fontId="2" fillId="0" borderId="22" xfId="0" applyFont="1" applyBorder="1"/>
    <xf numFmtId="0" fontId="2" fillId="0" borderId="20" xfId="0" applyFont="1" applyBorder="1" applyAlignment="1">
      <alignment horizontal="left" indent="1"/>
    </xf>
    <xf numFmtId="0" fontId="10" fillId="0" borderId="9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/>
    <xf numFmtId="0" fontId="10" fillId="0" borderId="0" xfId="0" applyFont="1" applyFill="1" applyAlignment="1">
      <alignment horizontal="left" vertical="top" indent="1"/>
    </xf>
    <xf numFmtId="44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vertical="center" wrapText="1"/>
    </xf>
    <xf numFmtId="10" fontId="13" fillId="7" borderId="4" xfId="2" applyNumberFormat="1" applyFont="1" applyFill="1" applyBorder="1" applyAlignment="1">
      <alignment horizontal="center" vertical="top"/>
    </xf>
    <xf numFmtId="44" fontId="7" fillId="6" borderId="14" xfId="1" applyFont="1" applyFill="1" applyBorder="1"/>
    <xf numFmtId="10" fontId="13" fillId="7" borderId="18" xfId="2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vertical="top"/>
    </xf>
    <xf numFmtId="0" fontId="5" fillId="9" borderId="20" xfId="0" applyFont="1" applyFill="1" applyBorder="1" applyAlignment="1"/>
    <xf numFmtId="0" fontId="5" fillId="9" borderId="21" xfId="0" applyFont="1" applyFill="1" applyBorder="1" applyAlignment="1"/>
    <xf numFmtId="0" fontId="16" fillId="9" borderId="22" xfId="0" applyFont="1" applyFill="1" applyBorder="1" applyAlignment="1">
      <alignment vertical="top"/>
    </xf>
    <xf numFmtId="166" fontId="7" fillId="10" borderId="8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" vertical="top"/>
    </xf>
    <xf numFmtId="166" fontId="17" fillId="0" borderId="3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/>
    </xf>
    <xf numFmtId="166" fontId="17" fillId="0" borderId="43" xfId="0" applyNumberFormat="1" applyFont="1" applyBorder="1" applyAlignment="1">
      <alignment horizontal="center" vertical="top"/>
    </xf>
    <xf numFmtId="166" fontId="17" fillId="0" borderId="4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6" fontId="17" fillId="0" borderId="19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 vertical="top"/>
    </xf>
    <xf numFmtId="166" fontId="17" fillId="0" borderId="1" xfId="0" applyNumberFormat="1" applyFont="1" applyBorder="1" applyAlignment="1">
      <alignment horizontal="center" vertical="top"/>
    </xf>
    <xf numFmtId="166" fontId="7" fillId="9" borderId="6" xfId="0" applyNumberFormat="1" applyFont="1" applyFill="1" applyBorder="1" applyAlignment="1">
      <alignment horizontal="center"/>
    </xf>
    <xf numFmtId="166" fontId="7" fillId="9" borderId="7" xfId="0" applyNumberFormat="1" applyFont="1" applyFill="1" applyBorder="1" applyAlignment="1">
      <alignment horizontal="center"/>
    </xf>
    <xf numFmtId="166" fontId="7" fillId="9" borderId="45" xfId="0" applyNumberFormat="1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6" fontId="7" fillId="9" borderId="24" xfId="0" applyNumberFormat="1" applyFont="1" applyFill="1" applyBorder="1" applyAlignment="1">
      <alignment horizontal="center"/>
    </xf>
    <xf numFmtId="166" fontId="7" fillId="9" borderId="9" xfId="0" applyNumberFormat="1" applyFont="1" applyFill="1" applyBorder="1" applyAlignment="1">
      <alignment horizontal="center"/>
    </xf>
    <xf numFmtId="166" fontId="7" fillId="9" borderId="8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 vertical="top"/>
    </xf>
    <xf numFmtId="166" fontId="18" fillId="0" borderId="0" xfId="0" applyNumberFormat="1" applyFont="1" applyAlignment="1">
      <alignment horizontal="center" vertical="top"/>
    </xf>
    <xf numFmtId="166" fontId="2" fillId="9" borderId="4" xfId="0" applyNumberFormat="1" applyFont="1" applyFill="1" applyBorder="1" applyAlignment="1">
      <alignment horizontal="center"/>
    </xf>
    <xf numFmtId="166" fontId="17" fillId="9" borderId="18" xfId="0" applyNumberFormat="1" applyFont="1" applyFill="1" applyBorder="1" applyAlignment="1">
      <alignment horizontal="center" vertical="top"/>
    </xf>
    <xf numFmtId="44" fontId="5" fillId="2" borderId="21" xfId="1" applyFont="1" applyFill="1" applyBorder="1" applyAlignment="1">
      <alignment horizontal="center" wrapText="1"/>
    </xf>
    <xf numFmtId="44" fontId="5" fillId="4" borderId="21" xfId="1" applyFont="1" applyFill="1" applyBorder="1" applyAlignment="1">
      <alignment horizontal="center" wrapText="1"/>
    </xf>
    <xf numFmtId="44" fontId="5" fillId="2" borderId="5" xfId="1" applyFont="1" applyFill="1" applyBorder="1" applyAlignment="1">
      <alignment horizontal="center" wrapText="1"/>
    </xf>
    <xf numFmtId="44" fontId="22" fillId="0" borderId="0" xfId="1" applyFont="1" applyAlignment="1">
      <alignment horizontal="right"/>
    </xf>
    <xf numFmtId="167" fontId="22" fillId="0" borderId="0" xfId="1" applyNumberFormat="1" applyFont="1" applyAlignment="1"/>
    <xf numFmtId="0" fontId="2" fillId="0" borderId="0" xfId="0" applyFont="1" applyBorder="1"/>
    <xf numFmtId="0" fontId="14" fillId="7" borderId="22" xfId="0" quotePrefix="1" applyFont="1" applyFill="1" applyBorder="1" applyAlignment="1">
      <alignment horizontal="center" vertical="center" wrapText="1"/>
    </xf>
    <xf numFmtId="0" fontId="14" fillId="7" borderId="25" xfId="0" quotePrefix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top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indent="1"/>
    </xf>
    <xf numFmtId="10" fontId="13" fillId="11" borderId="5" xfId="2" applyNumberFormat="1" applyFont="1" applyFill="1" applyBorder="1" applyAlignment="1">
      <alignment horizontal="center" vertical="top"/>
    </xf>
    <xf numFmtId="168" fontId="5" fillId="8" borderId="23" xfId="1" applyNumberFormat="1" applyFont="1" applyFill="1" applyBorder="1" applyAlignment="1">
      <alignment horizontal="center" vertical="center" wrapText="1"/>
    </xf>
    <xf numFmtId="168" fontId="7" fillId="12" borderId="4" xfId="1" applyNumberFormat="1" applyFont="1" applyFill="1" applyBorder="1"/>
    <xf numFmtId="0" fontId="11" fillId="0" borderId="15" xfId="0" applyFont="1" applyFill="1" applyBorder="1" applyAlignment="1">
      <alignment horizontal="left" vertical="top" indent="1"/>
    </xf>
    <xf numFmtId="0" fontId="11" fillId="0" borderId="43" xfId="0" applyFont="1" applyFill="1" applyBorder="1" applyAlignment="1">
      <alignment horizontal="left" vertical="top" indent="1"/>
    </xf>
    <xf numFmtId="0" fontId="2" fillId="0" borderId="1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166" fontId="7" fillId="2" borderId="14" xfId="1" applyNumberFormat="1" applyFont="1" applyFill="1" applyBorder="1"/>
    <xf numFmtId="0" fontId="14" fillId="0" borderId="48" xfId="0" applyFont="1" applyBorder="1" applyAlignment="1">
      <alignment horizontal="center" vertical="center" wrapText="1"/>
    </xf>
    <xf numFmtId="166" fontId="7" fillId="6" borderId="23" xfId="1" applyNumberFormat="1" applyFont="1" applyFill="1" applyBorder="1"/>
    <xf numFmtId="166" fontId="2" fillId="0" borderId="0" xfId="0" applyNumberFormat="1" applyFont="1"/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vertical="top" indent="1"/>
    </xf>
    <xf numFmtId="0" fontId="11" fillId="0" borderId="43" xfId="0" applyFont="1" applyFill="1" applyBorder="1" applyAlignment="1">
      <alignment horizontal="left" vertical="top" indent="1"/>
    </xf>
    <xf numFmtId="0" fontId="2" fillId="0" borderId="1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4" fillId="0" borderId="31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top" indent="1"/>
    </xf>
    <xf numFmtId="0" fontId="11" fillId="0" borderId="33" xfId="0" applyFont="1" applyFill="1" applyBorder="1" applyAlignment="1">
      <alignment horizontal="left" vertical="top" indent="1"/>
    </xf>
    <xf numFmtId="0" fontId="14" fillId="0" borderId="1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4" fontId="5" fillId="3" borderId="23" xfId="1" applyFont="1" applyFill="1" applyBorder="1" applyAlignment="1">
      <alignment horizontal="center" wrapText="1"/>
    </xf>
    <xf numFmtId="44" fontId="8" fillId="3" borderId="5" xfId="1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left"/>
    </xf>
    <xf numFmtId="0" fontId="22" fillId="0" borderId="0" xfId="0" applyFont="1" applyAlignment="1">
      <alignment horizontal="left" indent="1"/>
    </xf>
    <xf numFmtId="0" fontId="11" fillId="0" borderId="9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indent="1"/>
    </xf>
    <xf numFmtId="0" fontId="11" fillId="0" borderId="41" xfId="0" applyFont="1" applyFill="1" applyBorder="1" applyAlignment="1">
      <alignment horizontal="left" vertical="top" indent="1"/>
    </xf>
    <xf numFmtId="0" fontId="5" fillId="4" borderId="24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6" fillId="4" borderId="22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5" borderId="23" xfId="1" applyFont="1" applyFill="1" applyBorder="1" applyAlignment="1">
      <alignment horizontal="center" wrapText="1"/>
    </xf>
    <xf numFmtId="44" fontId="8" fillId="5" borderId="5" xfId="1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6" fillId="7" borderId="22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4" fillId="0" borderId="0" xfId="0" quotePrefix="1" applyNumberFormat="1" applyFont="1" applyFill="1" applyAlignment="1">
      <alignment horizont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3</xdr:row>
      <xdr:rowOff>102394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8"/>
  <sheetViews>
    <sheetView showGridLines="0" tabSelected="1" zoomScaleNormal="100" workbookViewId="0">
      <selection activeCell="G4" sqref="G4"/>
    </sheetView>
  </sheetViews>
  <sheetFormatPr defaultRowHeight="12.75" x14ac:dyDescent="0.2"/>
  <cols>
    <col min="1" max="1" width="2.42578125" style="1" customWidth="1"/>
    <col min="2" max="2" width="8.28515625" style="8" customWidth="1"/>
    <col min="3" max="3" width="60" style="1" customWidth="1"/>
    <col min="4" max="4" width="12.140625" style="5" customWidth="1"/>
    <col min="5" max="5" width="15.85546875" style="5" bestFit="1" customWidth="1"/>
    <col min="6" max="6" width="11.42578125" style="1" customWidth="1"/>
    <col min="7" max="7" width="11.42578125" style="10" customWidth="1"/>
    <col min="8" max="8" width="2.5703125" style="60" customWidth="1"/>
    <col min="9" max="16" width="16.7109375" style="1" customWidth="1"/>
    <col min="17" max="17" width="14.5703125" style="1" customWidth="1"/>
    <col min="18" max="18" width="13" style="1" customWidth="1"/>
    <col min="19" max="16384" width="9.140625" style="1"/>
  </cols>
  <sheetData>
    <row r="1" spans="1:9" ht="36" x14ac:dyDescent="0.2">
      <c r="C1" s="175" t="s">
        <v>140</v>
      </c>
      <c r="D1" s="175"/>
      <c r="E1" s="175"/>
      <c r="G1" s="12"/>
    </row>
    <row r="2" spans="1:9" ht="7.5" customHeight="1" x14ac:dyDescent="0.25">
      <c r="C2" s="2"/>
      <c r="D2" s="4"/>
      <c r="E2" s="4"/>
      <c r="G2" s="11"/>
    </row>
    <row r="3" spans="1:9" ht="15" customHeight="1" x14ac:dyDescent="0.25">
      <c r="C3" s="3" t="s">
        <v>107</v>
      </c>
      <c r="F3" s="6" t="s">
        <v>2</v>
      </c>
      <c r="G3" s="13">
        <v>43135</v>
      </c>
    </row>
    <row r="4" spans="1:9" ht="15" customHeight="1" x14ac:dyDescent="0.25">
      <c r="C4" s="2" t="s">
        <v>16</v>
      </c>
      <c r="F4" s="4" t="s">
        <v>3</v>
      </c>
      <c r="G4" s="206" t="s">
        <v>167</v>
      </c>
    </row>
    <row r="5" spans="1:9" ht="15" customHeight="1" x14ac:dyDescent="0.25">
      <c r="C5" s="2" t="s">
        <v>14</v>
      </c>
      <c r="F5" s="4" t="s">
        <v>15</v>
      </c>
      <c r="G5" s="48" t="s">
        <v>10</v>
      </c>
    </row>
    <row r="6" spans="1:9" ht="15" customHeight="1" x14ac:dyDescent="0.25">
      <c r="C6" s="2"/>
      <c r="F6" s="4"/>
      <c r="G6" s="48"/>
    </row>
    <row r="7" spans="1:9" ht="15" customHeight="1" x14ac:dyDescent="0.25">
      <c r="A7" s="194" t="s">
        <v>105</v>
      </c>
      <c r="B7" s="194"/>
      <c r="C7" s="194"/>
      <c r="D7" s="194"/>
      <c r="G7" s="14"/>
    </row>
    <row r="8" spans="1:9" ht="15" customHeight="1" x14ac:dyDescent="0.25">
      <c r="A8" s="172" t="s">
        <v>103</v>
      </c>
      <c r="B8" s="172"/>
      <c r="C8" s="172"/>
      <c r="D8" s="110">
        <v>2500</v>
      </c>
      <c r="G8" s="14"/>
    </row>
    <row r="9" spans="1:9" ht="15" customHeight="1" x14ac:dyDescent="0.25">
      <c r="A9" s="172" t="s">
        <v>106</v>
      </c>
      <c r="B9" s="172"/>
      <c r="C9" s="172"/>
      <c r="D9" s="109">
        <v>75000</v>
      </c>
      <c r="G9" s="14"/>
    </row>
    <row r="10" spans="1:9" ht="15" customHeight="1" x14ac:dyDescent="0.25">
      <c r="C10" s="2"/>
      <c r="D10" s="4"/>
      <c r="E10" s="4"/>
      <c r="G10" s="11"/>
      <c r="I10" s="111"/>
    </row>
    <row r="11" spans="1:9" s="3" customFormat="1" ht="27.75" customHeight="1" x14ac:dyDescent="0.25">
      <c r="A11" s="195" t="s">
        <v>11</v>
      </c>
      <c r="B11" s="196"/>
      <c r="C11" s="196"/>
      <c r="D11" s="197"/>
      <c r="E11" s="124">
        <f>E56-E122</f>
        <v>-94700</v>
      </c>
      <c r="F11" s="112" t="s">
        <v>10</v>
      </c>
      <c r="G11" s="113" t="s">
        <v>10</v>
      </c>
      <c r="H11" s="69"/>
    </row>
    <row r="12" spans="1:9" s="40" customFormat="1" ht="10.5" customHeight="1" x14ac:dyDescent="0.2">
      <c r="A12" s="52"/>
      <c r="B12" s="173" t="s">
        <v>135</v>
      </c>
      <c r="C12" s="173"/>
      <c r="D12" s="174"/>
      <c r="E12" s="53">
        <f>E11/E56</f>
        <v>-6.4518326747513288E-2</v>
      </c>
      <c r="F12" s="73"/>
      <c r="G12" s="114"/>
      <c r="H12" s="58"/>
    </row>
    <row r="13" spans="1:9" x14ac:dyDescent="0.2">
      <c r="A13" s="55"/>
      <c r="B13" s="56">
        <v>1</v>
      </c>
      <c r="C13" s="198" t="s">
        <v>56</v>
      </c>
      <c r="D13" s="199"/>
      <c r="E13" s="133">
        <f>M123</f>
        <v>3800</v>
      </c>
      <c r="F13" s="163"/>
      <c r="G13" s="162" t="s">
        <v>24</v>
      </c>
      <c r="H13" s="59"/>
    </row>
    <row r="14" spans="1:9" s="40" customFormat="1" ht="10.5" customHeight="1" x14ac:dyDescent="0.2">
      <c r="A14" s="36"/>
      <c r="B14" s="37"/>
      <c r="C14" s="180" t="s">
        <v>124</v>
      </c>
      <c r="D14" s="181"/>
      <c r="E14" s="70"/>
      <c r="F14" s="158"/>
      <c r="G14" s="135"/>
      <c r="H14" s="59"/>
    </row>
    <row r="15" spans="1:9" x14ac:dyDescent="0.2">
      <c r="A15" s="29"/>
      <c r="B15" s="30">
        <v>2</v>
      </c>
      <c r="C15" s="153" t="s">
        <v>137</v>
      </c>
      <c r="D15" s="154"/>
      <c r="E15" s="71">
        <v>1500</v>
      </c>
      <c r="F15" s="158"/>
      <c r="G15" s="135" t="s">
        <v>24</v>
      </c>
      <c r="H15" s="59"/>
    </row>
    <row r="16" spans="1:9" s="40" customFormat="1" ht="10.5" customHeight="1" x14ac:dyDescent="0.2">
      <c r="A16" s="42"/>
      <c r="B16" s="43"/>
      <c r="C16" s="151" t="s">
        <v>57</v>
      </c>
      <c r="D16" s="152"/>
      <c r="E16" s="72"/>
      <c r="F16" s="178"/>
      <c r="G16" s="136"/>
      <c r="H16" s="59"/>
    </row>
    <row r="17" spans="1:9" x14ac:dyDescent="0.2">
      <c r="A17" s="29"/>
      <c r="B17" s="30">
        <v>2</v>
      </c>
      <c r="C17" s="153" t="s">
        <v>122</v>
      </c>
      <c r="D17" s="154"/>
      <c r="E17" s="71">
        <v>50000</v>
      </c>
      <c r="F17" s="158"/>
      <c r="G17" s="135" t="s">
        <v>24</v>
      </c>
      <c r="H17" s="59"/>
    </row>
    <row r="18" spans="1:9" s="40" customFormat="1" ht="10.5" customHeight="1" x14ac:dyDescent="0.2">
      <c r="A18" s="52"/>
      <c r="B18" s="57"/>
      <c r="C18" s="156" t="s">
        <v>123</v>
      </c>
      <c r="D18" s="157"/>
      <c r="E18" s="53"/>
      <c r="F18" s="159"/>
      <c r="G18" s="155"/>
      <c r="H18" s="59"/>
    </row>
    <row r="19" spans="1:9" x14ac:dyDescent="0.2">
      <c r="A19" s="17"/>
      <c r="B19" s="122" t="s">
        <v>10</v>
      </c>
      <c r="C19" s="176" t="s">
        <v>138</v>
      </c>
      <c r="D19" s="177"/>
      <c r="E19" s="125">
        <v>-150000</v>
      </c>
      <c r="F19" s="178"/>
      <c r="G19" s="136" t="s">
        <v>136</v>
      </c>
      <c r="H19" s="59"/>
    </row>
    <row r="20" spans="1:9" s="40" customFormat="1" ht="10.5" customHeight="1" x14ac:dyDescent="0.2">
      <c r="A20" s="52"/>
      <c r="B20" s="57"/>
      <c r="C20" s="156" t="s">
        <v>139</v>
      </c>
      <c r="D20" s="157"/>
      <c r="E20" s="123"/>
      <c r="F20" s="179"/>
      <c r="G20" s="204"/>
      <c r="H20" s="59"/>
    </row>
    <row r="21" spans="1:9" ht="15" customHeight="1" x14ac:dyDescent="0.25">
      <c r="C21" s="2"/>
      <c r="D21" s="4"/>
      <c r="E21" s="4"/>
      <c r="G21" s="11"/>
    </row>
    <row r="22" spans="1:9" s="3" customFormat="1" ht="24.75" customHeight="1" x14ac:dyDescent="0.25">
      <c r="A22" s="184" t="s">
        <v>4</v>
      </c>
      <c r="B22" s="185"/>
      <c r="C22" s="185"/>
      <c r="D22" s="106"/>
      <c r="E22" s="168" t="s">
        <v>8</v>
      </c>
      <c r="F22" s="149" t="s">
        <v>5</v>
      </c>
      <c r="G22" s="149" t="s">
        <v>33</v>
      </c>
      <c r="H22" s="61"/>
    </row>
    <row r="23" spans="1:9" s="3" customFormat="1" ht="12.75" customHeight="1" x14ac:dyDescent="0.25">
      <c r="A23" s="202" t="s">
        <v>0</v>
      </c>
      <c r="B23" s="203"/>
      <c r="C23" s="19" t="s">
        <v>1</v>
      </c>
      <c r="D23" s="108" t="s">
        <v>101</v>
      </c>
      <c r="E23" s="169"/>
      <c r="F23" s="150"/>
      <c r="G23" s="150"/>
      <c r="H23" s="61"/>
    </row>
    <row r="24" spans="1:9" x14ac:dyDescent="0.2">
      <c r="A24" s="17"/>
      <c r="B24" s="9">
        <v>1</v>
      </c>
      <c r="C24" s="15" t="s">
        <v>141</v>
      </c>
      <c r="D24" s="16"/>
      <c r="E24" s="18">
        <v>550000</v>
      </c>
      <c r="F24" s="166"/>
      <c r="G24" s="164" t="s">
        <v>53</v>
      </c>
    </row>
    <row r="25" spans="1:9" s="40" customFormat="1" ht="10.5" customHeight="1" x14ac:dyDescent="0.2">
      <c r="A25" s="42"/>
      <c r="B25" s="43"/>
      <c r="C25" s="45" t="s">
        <v>125</v>
      </c>
      <c r="D25" s="46"/>
      <c r="E25" s="47"/>
      <c r="F25" s="161"/>
      <c r="G25" s="165"/>
      <c r="H25" s="62"/>
    </row>
    <row r="26" spans="1:9" x14ac:dyDescent="0.2">
      <c r="A26" s="17"/>
      <c r="B26" s="9">
        <v>2</v>
      </c>
      <c r="C26" s="15" t="s">
        <v>142</v>
      </c>
      <c r="D26" s="16"/>
      <c r="E26" s="18">
        <v>150000</v>
      </c>
      <c r="F26" s="160"/>
      <c r="G26" s="167" t="s">
        <v>53</v>
      </c>
      <c r="H26" s="63"/>
      <c r="I26" s="49"/>
    </row>
    <row r="27" spans="1:9" s="40" customFormat="1" ht="10.5" customHeight="1" x14ac:dyDescent="0.2">
      <c r="A27" s="42"/>
      <c r="B27" s="43"/>
      <c r="C27" s="45" t="s">
        <v>125</v>
      </c>
      <c r="D27" s="46"/>
      <c r="E27" s="47"/>
      <c r="F27" s="161"/>
      <c r="G27" s="165"/>
      <c r="H27" s="63"/>
    </row>
    <row r="28" spans="1:9" x14ac:dyDescent="0.2">
      <c r="A28" s="17"/>
      <c r="B28" s="9">
        <v>3</v>
      </c>
      <c r="C28" s="15" t="s">
        <v>143</v>
      </c>
      <c r="D28" s="16">
        <v>20</v>
      </c>
      <c r="E28" s="34">
        <f>$D$8*D28</f>
        <v>50000</v>
      </c>
      <c r="F28" s="160"/>
      <c r="G28" s="167" t="s">
        <v>64</v>
      </c>
      <c r="H28" s="63"/>
      <c r="I28" s="49"/>
    </row>
    <row r="29" spans="1:9" s="40" customFormat="1" ht="10.5" customHeight="1" x14ac:dyDescent="0.2">
      <c r="A29" s="36"/>
      <c r="B29" s="37"/>
      <c r="C29" s="45" t="s">
        <v>63</v>
      </c>
      <c r="D29" s="38"/>
      <c r="E29" s="39"/>
      <c r="F29" s="161"/>
      <c r="G29" s="165"/>
      <c r="H29" s="63"/>
    </row>
    <row r="30" spans="1:9" x14ac:dyDescent="0.2">
      <c r="A30" s="29"/>
      <c r="B30" s="30">
        <v>4</v>
      </c>
      <c r="C30" s="31" t="s">
        <v>104</v>
      </c>
      <c r="D30" s="33">
        <v>50</v>
      </c>
      <c r="E30" s="34">
        <f>$D$8*D30</f>
        <v>125000</v>
      </c>
      <c r="F30" s="135"/>
      <c r="G30" s="141" t="s">
        <v>28</v>
      </c>
      <c r="H30" s="64"/>
    </row>
    <row r="31" spans="1:9" s="40" customFormat="1" ht="10.5" customHeight="1" x14ac:dyDescent="0.2">
      <c r="A31" s="36"/>
      <c r="B31" s="37"/>
      <c r="C31" s="45" t="s">
        <v>17</v>
      </c>
      <c r="D31" s="38"/>
      <c r="E31" s="39"/>
      <c r="F31" s="136"/>
      <c r="G31" s="143"/>
      <c r="H31" s="64"/>
    </row>
    <row r="32" spans="1:9" x14ac:dyDescent="0.2">
      <c r="A32" s="29"/>
      <c r="B32" s="30">
        <v>5</v>
      </c>
      <c r="C32" s="31" t="s">
        <v>110</v>
      </c>
      <c r="D32" s="32"/>
      <c r="E32" s="34">
        <v>15000</v>
      </c>
      <c r="F32" s="135"/>
      <c r="G32" s="141" t="s">
        <v>126</v>
      </c>
      <c r="H32" s="64"/>
    </row>
    <row r="33" spans="1:8" s="40" customFormat="1" ht="10.5" customHeight="1" x14ac:dyDescent="0.2">
      <c r="A33" s="36"/>
      <c r="B33" s="37"/>
      <c r="C33" s="45" t="s">
        <v>111</v>
      </c>
      <c r="D33" s="54"/>
      <c r="E33" s="39"/>
      <c r="F33" s="136"/>
      <c r="G33" s="143"/>
      <c r="H33" s="64"/>
    </row>
    <row r="34" spans="1:8" x14ac:dyDescent="0.2">
      <c r="A34" s="29"/>
      <c r="B34" s="30">
        <v>6</v>
      </c>
      <c r="C34" s="31" t="s">
        <v>75</v>
      </c>
      <c r="D34" s="32"/>
      <c r="E34" s="34">
        <f>2*20*65</f>
        <v>2600</v>
      </c>
      <c r="F34" s="135"/>
      <c r="G34" s="141" t="s">
        <v>127</v>
      </c>
      <c r="H34" s="64"/>
    </row>
    <row r="35" spans="1:8" s="40" customFormat="1" ht="10.5" customHeight="1" x14ac:dyDescent="0.2">
      <c r="A35" s="36"/>
      <c r="B35" s="37"/>
      <c r="C35" s="45" t="s">
        <v>76</v>
      </c>
      <c r="D35" s="38"/>
      <c r="E35" s="39"/>
      <c r="F35" s="136"/>
      <c r="G35" s="143"/>
      <c r="H35" s="64"/>
    </row>
    <row r="36" spans="1:8" x14ac:dyDescent="0.2">
      <c r="A36" s="29"/>
      <c r="B36" s="30">
        <v>7</v>
      </c>
      <c r="C36" s="31" t="s">
        <v>82</v>
      </c>
      <c r="D36" s="32"/>
      <c r="E36" s="34">
        <f>20*3*50</f>
        <v>3000</v>
      </c>
      <c r="F36" s="135"/>
      <c r="G36" s="141" t="s">
        <v>127</v>
      </c>
      <c r="H36" s="64"/>
    </row>
    <row r="37" spans="1:8" s="40" customFormat="1" ht="10.5" customHeight="1" x14ac:dyDescent="0.2">
      <c r="A37" s="36"/>
      <c r="B37" s="37"/>
      <c r="C37" s="45" t="s">
        <v>83</v>
      </c>
      <c r="D37" s="38"/>
      <c r="E37" s="39"/>
      <c r="F37" s="136"/>
      <c r="G37" s="143"/>
      <c r="H37" s="64"/>
    </row>
    <row r="38" spans="1:8" x14ac:dyDescent="0.2">
      <c r="A38" s="29"/>
      <c r="B38" s="30">
        <v>8</v>
      </c>
      <c r="C38" s="31" t="s">
        <v>132</v>
      </c>
      <c r="D38" s="32"/>
      <c r="E38" s="34">
        <v>31200</v>
      </c>
      <c r="F38" s="135"/>
      <c r="G38" s="141" t="s">
        <v>127</v>
      </c>
      <c r="H38" s="64"/>
    </row>
    <row r="39" spans="1:8" s="40" customFormat="1" ht="10.5" customHeight="1" x14ac:dyDescent="0.2">
      <c r="A39" s="36"/>
      <c r="B39" s="37"/>
      <c r="C39" s="45" t="s">
        <v>133</v>
      </c>
      <c r="D39" s="38"/>
      <c r="E39" s="39"/>
      <c r="F39" s="136"/>
      <c r="G39" s="143"/>
      <c r="H39" s="64"/>
    </row>
    <row r="40" spans="1:8" x14ac:dyDescent="0.2">
      <c r="A40" s="29"/>
      <c r="B40" s="30">
        <v>9</v>
      </c>
      <c r="C40" s="31" t="s">
        <v>145</v>
      </c>
      <c r="D40" s="32"/>
      <c r="E40" s="34">
        <f>20*6*130</f>
        <v>15600</v>
      </c>
      <c r="F40" s="135"/>
      <c r="G40" s="141" t="s">
        <v>127</v>
      </c>
      <c r="H40" s="64"/>
    </row>
    <row r="41" spans="1:8" s="40" customFormat="1" ht="10.5" customHeight="1" x14ac:dyDescent="0.2">
      <c r="A41" s="36"/>
      <c r="B41" s="37"/>
      <c r="C41" s="45" t="s">
        <v>146</v>
      </c>
      <c r="D41" s="38"/>
      <c r="E41" s="39"/>
      <c r="F41" s="136"/>
      <c r="G41" s="143"/>
      <c r="H41" s="64"/>
    </row>
    <row r="42" spans="1:8" ht="12.75" customHeight="1" x14ac:dyDescent="0.2">
      <c r="A42" s="29"/>
      <c r="B42" s="30">
        <v>10</v>
      </c>
      <c r="C42" s="31" t="s">
        <v>144</v>
      </c>
      <c r="D42" s="33"/>
      <c r="E42" s="34">
        <v>20000</v>
      </c>
      <c r="F42" s="115"/>
      <c r="G42" s="117" t="s">
        <v>18</v>
      </c>
      <c r="H42" s="64"/>
    </row>
    <row r="43" spans="1:8" s="40" customFormat="1" ht="10.5" customHeight="1" x14ac:dyDescent="0.2">
      <c r="A43" s="36"/>
      <c r="B43" s="37"/>
      <c r="C43" s="45" t="s">
        <v>100</v>
      </c>
      <c r="D43" s="38"/>
      <c r="E43" s="39"/>
      <c r="F43" s="116"/>
      <c r="G43" s="118"/>
      <c r="H43" s="64"/>
    </row>
    <row r="44" spans="1:8" x14ac:dyDescent="0.2">
      <c r="A44" s="29"/>
      <c r="B44" s="30">
        <v>11</v>
      </c>
      <c r="C44" s="31" t="s">
        <v>73</v>
      </c>
      <c r="D44" s="33"/>
      <c r="E44" s="34">
        <v>25000</v>
      </c>
      <c r="F44" s="115"/>
      <c r="G44" s="117" t="s">
        <v>28</v>
      </c>
      <c r="H44" s="64"/>
    </row>
    <row r="45" spans="1:8" s="40" customFormat="1" ht="10.5" customHeight="1" x14ac:dyDescent="0.2">
      <c r="A45" s="36"/>
      <c r="B45" s="37"/>
      <c r="C45" s="45" t="s">
        <v>86</v>
      </c>
      <c r="D45" s="38"/>
      <c r="E45" s="39"/>
      <c r="F45" s="120"/>
      <c r="G45" s="119"/>
      <c r="H45" s="64"/>
    </row>
    <row r="46" spans="1:8" x14ac:dyDescent="0.2">
      <c r="A46" s="29"/>
      <c r="B46" s="30">
        <v>12</v>
      </c>
      <c r="C46" s="31" t="s">
        <v>38</v>
      </c>
      <c r="D46" s="33"/>
      <c r="E46" s="34">
        <v>15000</v>
      </c>
      <c r="F46" s="135"/>
      <c r="G46" s="141" t="s">
        <v>18</v>
      </c>
      <c r="H46" s="64"/>
    </row>
    <row r="47" spans="1:8" s="40" customFormat="1" ht="10.5" customHeight="1" x14ac:dyDescent="0.2">
      <c r="A47" s="36"/>
      <c r="B47" s="37"/>
      <c r="C47" s="45" t="s">
        <v>112</v>
      </c>
      <c r="D47" s="38"/>
      <c r="E47" s="39"/>
      <c r="F47" s="148"/>
      <c r="G47" s="142"/>
      <c r="H47" s="64"/>
    </row>
    <row r="48" spans="1:8" x14ac:dyDescent="0.2">
      <c r="A48" s="29"/>
      <c r="B48" s="30">
        <v>13</v>
      </c>
      <c r="C48" s="31" t="s">
        <v>108</v>
      </c>
      <c r="D48" s="33"/>
      <c r="E48" s="34">
        <v>35000</v>
      </c>
      <c r="F48" s="135"/>
      <c r="G48" s="141" t="s">
        <v>109</v>
      </c>
      <c r="H48" s="64"/>
    </row>
    <row r="49" spans="1:18" s="40" customFormat="1" ht="10.5" customHeight="1" x14ac:dyDescent="0.2">
      <c r="A49" s="36"/>
      <c r="B49" s="37"/>
      <c r="C49" s="45" t="s">
        <v>44</v>
      </c>
      <c r="D49" s="38"/>
      <c r="E49" s="39"/>
      <c r="F49" s="148"/>
      <c r="G49" s="142"/>
      <c r="H49" s="64"/>
    </row>
    <row r="50" spans="1:18" x14ac:dyDescent="0.2">
      <c r="A50" s="29"/>
      <c r="B50" s="30">
        <v>14</v>
      </c>
      <c r="C50" s="31" t="s">
        <v>50</v>
      </c>
      <c r="D50" s="33"/>
      <c r="E50" s="131">
        <f>O122</f>
        <v>80400</v>
      </c>
      <c r="F50" s="135"/>
      <c r="G50" s="141" t="s">
        <v>54</v>
      </c>
      <c r="H50" s="64"/>
    </row>
    <row r="51" spans="1:18" s="40" customFormat="1" ht="10.5" customHeight="1" x14ac:dyDescent="0.2">
      <c r="A51" s="36"/>
      <c r="B51" s="37"/>
      <c r="C51" s="45" t="s">
        <v>51</v>
      </c>
      <c r="D51" s="38"/>
      <c r="E51" s="39"/>
      <c r="F51" s="136"/>
      <c r="G51" s="143"/>
      <c r="H51" s="64"/>
    </row>
    <row r="52" spans="1:18" x14ac:dyDescent="0.2">
      <c r="A52" s="29"/>
      <c r="B52" s="30">
        <v>15</v>
      </c>
      <c r="C52" s="31" t="s">
        <v>74</v>
      </c>
      <c r="D52" s="33"/>
      <c r="E52" s="34">
        <v>15000</v>
      </c>
      <c r="F52" s="135"/>
      <c r="G52" s="141" t="s">
        <v>28</v>
      </c>
      <c r="H52" s="64"/>
    </row>
    <row r="53" spans="1:18" s="40" customFormat="1" ht="10.5" customHeight="1" x14ac:dyDescent="0.2">
      <c r="A53" s="36"/>
      <c r="B53" s="37"/>
      <c r="C53" s="45" t="s">
        <v>87</v>
      </c>
      <c r="D53" s="38"/>
      <c r="E53" s="39"/>
      <c r="F53" s="148"/>
      <c r="G53" s="142"/>
      <c r="H53" s="64"/>
    </row>
    <row r="54" spans="1:18" ht="12.75" customHeight="1" x14ac:dyDescent="0.2">
      <c r="A54" s="29"/>
      <c r="B54" s="30">
        <v>17</v>
      </c>
      <c r="C54" s="31" t="s">
        <v>134</v>
      </c>
      <c r="D54" s="32"/>
      <c r="E54" s="34">
        <f>350000-E52</f>
        <v>335000</v>
      </c>
      <c r="F54" s="135"/>
      <c r="G54" s="141" t="s">
        <v>35</v>
      </c>
      <c r="H54" s="65"/>
      <c r="I54" s="144" t="s">
        <v>67</v>
      </c>
      <c r="J54" s="144"/>
      <c r="K54" s="144"/>
      <c r="L54" s="144"/>
      <c r="M54" s="144"/>
      <c r="N54" s="144"/>
      <c r="O54" s="144"/>
      <c r="P54" s="144"/>
      <c r="Q54" s="146" t="s">
        <v>68</v>
      </c>
    </row>
    <row r="55" spans="1:18" s="40" customFormat="1" ht="10.5" customHeight="1" x14ac:dyDescent="0.2">
      <c r="A55" s="36"/>
      <c r="B55" s="37"/>
      <c r="C55" s="45" t="s">
        <v>45</v>
      </c>
      <c r="D55" s="38"/>
      <c r="E55" s="39"/>
      <c r="F55" s="155"/>
      <c r="G55" s="205"/>
      <c r="H55" s="65"/>
      <c r="I55" s="145"/>
      <c r="J55" s="145"/>
      <c r="K55" s="145"/>
      <c r="L55" s="145"/>
      <c r="M55" s="145"/>
      <c r="N55" s="145"/>
      <c r="O55" s="145"/>
      <c r="P55" s="145"/>
      <c r="Q55" s="147"/>
    </row>
    <row r="56" spans="1:18" s="7" customFormat="1" ht="13.5" x14ac:dyDescent="0.25">
      <c r="A56" s="20"/>
      <c r="B56" s="21" t="s">
        <v>6</v>
      </c>
      <c r="C56" s="22" t="s">
        <v>7</v>
      </c>
      <c r="D56" s="23"/>
      <c r="E56" s="24">
        <f>SUM(E24:E55)</f>
        <v>1467800</v>
      </c>
      <c r="F56" s="51"/>
      <c r="G56" s="51" t="s">
        <v>10</v>
      </c>
      <c r="H56" s="66"/>
      <c r="I56" s="97">
        <f>SUM(E24,E26,E48)</f>
        <v>735000</v>
      </c>
      <c r="J56" s="90">
        <f>E28</f>
        <v>50000</v>
      </c>
      <c r="K56" s="90">
        <f>SUM(E34,E36,E38,E40)</f>
        <v>52400</v>
      </c>
      <c r="L56" s="90">
        <f>SUM(E32)</f>
        <v>15000</v>
      </c>
      <c r="M56" s="90">
        <f>SUM(E30,E44,E52)</f>
        <v>165000</v>
      </c>
      <c r="N56" s="90">
        <f>SUM(E42,E46)</f>
        <v>35000</v>
      </c>
      <c r="O56" s="90">
        <f>SUM(E50)</f>
        <v>80400</v>
      </c>
      <c r="P56" s="98">
        <f>SUM(E54)</f>
        <v>335000</v>
      </c>
      <c r="Q56" s="99">
        <f>SUM(I56:P56)</f>
        <v>1467800</v>
      </c>
    </row>
    <row r="57" spans="1:18" ht="15" customHeight="1" x14ac:dyDescent="0.2"/>
    <row r="58" spans="1:18" s="3" customFormat="1" ht="24.75" customHeight="1" x14ac:dyDescent="0.25">
      <c r="A58" s="186" t="s">
        <v>9</v>
      </c>
      <c r="B58" s="187"/>
      <c r="C58" s="187"/>
      <c r="D58" s="107"/>
      <c r="E58" s="192" t="s">
        <v>8</v>
      </c>
      <c r="F58" s="190" t="s">
        <v>5</v>
      </c>
      <c r="G58" s="190" t="s">
        <v>32</v>
      </c>
      <c r="H58" s="67"/>
      <c r="I58" s="76" t="s">
        <v>52</v>
      </c>
      <c r="J58" s="74"/>
      <c r="K58" s="74"/>
      <c r="L58" s="74"/>
      <c r="M58" s="74"/>
      <c r="N58" s="74"/>
      <c r="O58" s="74"/>
      <c r="P58" s="75"/>
      <c r="Q58" s="95" t="s">
        <v>61</v>
      </c>
    </row>
    <row r="59" spans="1:18" s="3" customFormat="1" ht="12.75" customHeight="1" x14ac:dyDescent="0.25">
      <c r="A59" s="188" t="s">
        <v>0</v>
      </c>
      <c r="B59" s="189"/>
      <c r="C59" s="182" t="s">
        <v>1</v>
      </c>
      <c r="D59" s="183"/>
      <c r="E59" s="193"/>
      <c r="F59" s="191" t="s">
        <v>19</v>
      </c>
      <c r="G59" s="191" t="s">
        <v>19</v>
      </c>
      <c r="H59" s="67"/>
      <c r="I59" s="91" t="s">
        <v>59</v>
      </c>
      <c r="J59" s="92" t="s">
        <v>65</v>
      </c>
      <c r="K59" s="92" t="s">
        <v>55</v>
      </c>
      <c r="L59" s="92" t="s">
        <v>113</v>
      </c>
      <c r="M59" s="92" t="s">
        <v>28</v>
      </c>
      <c r="N59" s="92" t="s">
        <v>18</v>
      </c>
      <c r="O59" s="92" t="s">
        <v>60</v>
      </c>
      <c r="P59" s="93" t="s">
        <v>58</v>
      </c>
      <c r="Q59" s="94" t="s">
        <v>62</v>
      </c>
    </row>
    <row r="60" spans="1:18" ht="12.75" customHeight="1" x14ac:dyDescent="0.2">
      <c r="A60" s="17"/>
      <c r="B60" s="9">
        <v>1</v>
      </c>
      <c r="C60" s="200" t="s">
        <v>31</v>
      </c>
      <c r="D60" s="201"/>
      <c r="E60" s="25">
        <v>560000</v>
      </c>
      <c r="F60" s="163"/>
      <c r="G60" s="162" t="s">
        <v>25</v>
      </c>
      <c r="H60" s="59"/>
      <c r="I60" s="78">
        <v>560000</v>
      </c>
      <c r="J60" s="84"/>
      <c r="K60" s="84"/>
      <c r="L60" s="84"/>
      <c r="M60" s="84"/>
      <c r="N60" s="84"/>
      <c r="O60" s="84"/>
      <c r="P60" s="81"/>
      <c r="Q60" s="104">
        <f>SUM(I60:P60)</f>
        <v>560000</v>
      </c>
      <c r="R60" s="96">
        <f>E60-Q60</f>
        <v>0</v>
      </c>
    </row>
    <row r="61" spans="1:18" s="40" customFormat="1" ht="10.5" customHeight="1" x14ac:dyDescent="0.2">
      <c r="A61" s="36"/>
      <c r="B61" s="37"/>
      <c r="C61" s="151" t="s">
        <v>102</v>
      </c>
      <c r="D61" s="152"/>
      <c r="E61" s="41"/>
      <c r="F61" s="140"/>
      <c r="G61" s="139"/>
      <c r="H61" s="59"/>
      <c r="I61" s="79" t="s">
        <v>66</v>
      </c>
      <c r="J61" s="85"/>
      <c r="K61" s="85"/>
      <c r="L61" s="85"/>
      <c r="M61" s="85"/>
      <c r="N61" s="85"/>
      <c r="O61" s="85"/>
      <c r="P61" s="82"/>
      <c r="Q61" s="105"/>
      <c r="R61" s="103"/>
    </row>
    <row r="62" spans="1:18" ht="12.75" customHeight="1" x14ac:dyDescent="0.2">
      <c r="A62" s="29"/>
      <c r="B62" s="30">
        <v>2</v>
      </c>
      <c r="C62" s="153" t="s">
        <v>30</v>
      </c>
      <c r="D62" s="154"/>
      <c r="E62" s="35">
        <f>E26-($D$9-E28)</f>
        <v>125000</v>
      </c>
      <c r="F62" s="140"/>
      <c r="G62" s="139" t="s">
        <v>25</v>
      </c>
      <c r="H62" s="59"/>
      <c r="I62" s="78">
        <v>125000</v>
      </c>
      <c r="J62" s="84"/>
      <c r="K62" s="84"/>
      <c r="L62" s="84"/>
      <c r="M62" s="84"/>
      <c r="N62" s="84"/>
      <c r="O62" s="84"/>
      <c r="P62" s="81"/>
      <c r="Q62" s="104">
        <f>SUM(I62:P62)</f>
        <v>125000</v>
      </c>
      <c r="R62" s="96">
        <f>E62-Q62</f>
        <v>0</v>
      </c>
    </row>
    <row r="63" spans="1:18" s="40" customFormat="1" ht="10.5" customHeight="1" x14ac:dyDescent="0.2">
      <c r="A63" s="36"/>
      <c r="B63" s="37"/>
      <c r="C63" s="151" t="s">
        <v>37</v>
      </c>
      <c r="D63" s="152"/>
      <c r="E63" s="41"/>
      <c r="F63" s="140"/>
      <c r="G63" s="139"/>
      <c r="H63" s="59"/>
      <c r="I63" s="79" t="s">
        <v>66</v>
      </c>
      <c r="J63" s="85"/>
      <c r="K63" s="85"/>
      <c r="L63" s="85"/>
      <c r="M63" s="85"/>
      <c r="N63" s="85"/>
      <c r="O63" s="85"/>
      <c r="P63" s="82"/>
      <c r="Q63" s="105"/>
      <c r="R63" s="103"/>
    </row>
    <row r="64" spans="1:18" ht="12.75" customHeight="1" x14ac:dyDescent="0.2">
      <c r="A64" s="29"/>
      <c r="B64" s="30">
        <v>3</v>
      </c>
      <c r="C64" s="153" t="s">
        <v>89</v>
      </c>
      <c r="D64" s="154"/>
      <c r="E64" s="35">
        <v>8000</v>
      </c>
      <c r="F64" s="140"/>
      <c r="G64" s="139" t="s">
        <v>39</v>
      </c>
      <c r="H64" s="59"/>
      <c r="I64" s="78"/>
      <c r="J64" s="84"/>
      <c r="K64" s="84"/>
      <c r="L64" s="84"/>
      <c r="M64" s="84">
        <v>8000</v>
      </c>
      <c r="N64" s="84"/>
      <c r="O64" s="84"/>
      <c r="P64" s="81"/>
      <c r="Q64" s="104">
        <f>SUM(I64:P64)</f>
        <v>8000</v>
      </c>
      <c r="R64" s="96">
        <f>E64-Q64</f>
        <v>0</v>
      </c>
    </row>
    <row r="65" spans="1:18" s="40" customFormat="1" ht="10.5" customHeight="1" x14ac:dyDescent="0.2">
      <c r="A65" s="36"/>
      <c r="B65" s="37"/>
      <c r="C65" s="151" t="s">
        <v>88</v>
      </c>
      <c r="D65" s="152"/>
      <c r="E65" s="41"/>
      <c r="F65" s="140"/>
      <c r="G65" s="139"/>
      <c r="H65" s="59"/>
      <c r="I65" s="79"/>
      <c r="J65" s="85"/>
      <c r="K65" s="85"/>
      <c r="L65" s="85"/>
      <c r="M65" s="85" t="s">
        <v>71</v>
      </c>
      <c r="N65" s="85"/>
      <c r="O65" s="85"/>
      <c r="P65" s="82"/>
      <c r="Q65" s="105"/>
      <c r="R65" s="103"/>
    </row>
    <row r="66" spans="1:18" ht="12.75" customHeight="1" x14ac:dyDescent="0.2">
      <c r="A66" s="29"/>
      <c r="B66" s="30">
        <v>4</v>
      </c>
      <c r="C66" s="153" t="s">
        <v>90</v>
      </c>
      <c r="D66" s="154"/>
      <c r="E66" s="35">
        <v>50000</v>
      </c>
      <c r="F66" s="140"/>
      <c r="G66" s="139" t="s">
        <v>20</v>
      </c>
      <c r="H66" s="59"/>
      <c r="I66" s="78">
        <v>20000</v>
      </c>
      <c r="J66" s="84"/>
      <c r="K66" s="84"/>
      <c r="L66" s="84"/>
      <c r="M66" s="84">
        <v>20000</v>
      </c>
      <c r="N66" s="84">
        <v>10000</v>
      </c>
      <c r="O66" s="84"/>
      <c r="P66" s="81"/>
      <c r="Q66" s="104">
        <f>SUM(I66:P66)</f>
        <v>50000</v>
      </c>
      <c r="R66" s="96">
        <f>E66-Q66</f>
        <v>0</v>
      </c>
    </row>
    <row r="67" spans="1:18" s="40" customFormat="1" ht="10.5" customHeight="1" x14ac:dyDescent="0.2">
      <c r="A67" s="36"/>
      <c r="B67" s="37"/>
      <c r="C67" s="151" t="s">
        <v>115</v>
      </c>
      <c r="D67" s="152"/>
      <c r="E67" s="41"/>
      <c r="F67" s="140"/>
      <c r="G67" s="139"/>
      <c r="H67" s="59"/>
      <c r="I67" s="79" t="s">
        <v>114</v>
      </c>
      <c r="J67" s="85"/>
      <c r="K67" s="85"/>
      <c r="L67" s="85"/>
      <c r="M67" s="85" t="s">
        <v>71</v>
      </c>
      <c r="N67" s="85"/>
      <c r="O67" s="85"/>
      <c r="P67" s="82"/>
      <c r="Q67" s="105"/>
      <c r="R67" s="103"/>
    </row>
    <row r="68" spans="1:18" ht="12.75" customHeight="1" x14ac:dyDescent="0.2">
      <c r="A68" s="29"/>
      <c r="B68" s="30">
        <v>5</v>
      </c>
      <c r="C68" s="128" t="s">
        <v>147</v>
      </c>
      <c r="D68" s="129"/>
      <c r="E68" s="35">
        <f>300*(16+8+22+20)</f>
        <v>19800</v>
      </c>
      <c r="F68" s="121"/>
      <c r="G68" s="135" t="s">
        <v>77</v>
      </c>
      <c r="H68" s="59"/>
      <c r="I68" s="78"/>
      <c r="J68" s="84"/>
      <c r="K68" s="84"/>
      <c r="L68" s="84"/>
      <c r="M68" s="84">
        <v>19800</v>
      </c>
      <c r="N68" s="84"/>
      <c r="O68" s="84"/>
      <c r="P68" s="81"/>
      <c r="Q68" s="104">
        <f>SUM(I68:P68)</f>
        <v>19800</v>
      </c>
      <c r="R68" s="96">
        <f>E68-Q68</f>
        <v>0</v>
      </c>
    </row>
    <row r="69" spans="1:18" s="40" customFormat="1" ht="10.5" customHeight="1" x14ac:dyDescent="0.2">
      <c r="A69" s="36"/>
      <c r="B69" s="37"/>
      <c r="C69" s="126" t="s">
        <v>91</v>
      </c>
      <c r="D69" s="127"/>
      <c r="E69" s="41"/>
      <c r="F69" s="132"/>
      <c r="G69" s="136"/>
      <c r="H69" s="59"/>
      <c r="I69" s="79"/>
      <c r="J69" s="85"/>
      <c r="K69" s="85"/>
      <c r="L69" s="85"/>
      <c r="M69" s="85"/>
      <c r="N69" s="85"/>
      <c r="O69" s="85"/>
      <c r="P69" s="82"/>
      <c r="Q69" s="105"/>
      <c r="R69" s="103"/>
    </row>
    <row r="70" spans="1:18" ht="12.75" customHeight="1" x14ac:dyDescent="0.2">
      <c r="A70" s="29"/>
      <c r="B70" s="30">
        <v>6</v>
      </c>
      <c r="C70" s="128" t="s">
        <v>148</v>
      </c>
      <c r="D70" s="129"/>
      <c r="E70" s="35">
        <v>15000</v>
      </c>
      <c r="F70" s="121"/>
      <c r="G70" s="135" t="s">
        <v>77</v>
      </c>
      <c r="H70" s="59"/>
      <c r="I70" s="78">
        <v>10000</v>
      </c>
      <c r="J70" s="84"/>
      <c r="K70" s="84"/>
      <c r="L70" s="84"/>
      <c r="M70" s="86"/>
      <c r="N70" s="84">
        <v>5000</v>
      </c>
      <c r="O70" s="84"/>
      <c r="P70" s="81"/>
      <c r="Q70" s="104">
        <f>SUM(I70:P70)</f>
        <v>15000</v>
      </c>
      <c r="R70" s="96">
        <f>E70-Q70</f>
        <v>0</v>
      </c>
    </row>
    <row r="71" spans="1:18" s="40" customFormat="1" ht="10.5" customHeight="1" x14ac:dyDescent="0.2">
      <c r="A71" s="36"/>
      <c r="B71" s="37"/>
      <c r="C71" s="126" t="s">
        <v>47</v>
      </c>
      <c r="D71" s="127"/>
      <c r="E71" s="41"/>
      <c r="F71" s="132"/>
      <c r="G71" s="136"/>
      <c r="H71" s="59"/>
      <c r="I71" s="79" t="s">
        <v>165</v>
      </c>
      <c r="J71" s="85"/>
      <c r="K71" s="85"/>
      <c r="L71" s="85"/>
      <c r="M71" s="85"/>
      <c r="N71" s="85" t="s">
        <v>71</v>
      </c>
      <c r="O71" s="85"/>
      <c r="P71" s="82"/>
      <c r="Q71" s="105"/>
      <c r="R71" s="103"/>
    </row>
    <row r="72" spans="1:18" ht="12.75" customHeight="1" x14ac:dyDescent="0.2">
      <c r="A72" s="29"/>
      <c r="B72" s="30">
        <v>7</v>
      </c>
      <c r="C72" s="128" t="s">
        <v>149</v>
      </c>
      <c r="D72" s="129"/>
      <c r="E72" s="35">
        <v>10000</v>
      </c>
      <c r="F72" s="121"/>
      <c r="G72" s="135" t="s">
        <v>77</v>
      </c>
      <c r="H72" s="59"/>
      <c r="I72" s="78"/>
      <c r="J72" s="84"/>
      <c r="K72" s="84"/>
      <c r="L72" s="84"/>
      <c r="M72" s="84">
        <v>10000</v>
      </c>
      <c r="N72" s="84"/>
      <c r="O72" s="84"/>
      <c r="P72" s="81"/>
      <c r="Q72" s="104">
        <f>SUM(I72:P72)</f>
        <v>10000</v>
      </c>
      <c r="R72" s="96">
        <f>E72-Q72</f>
        <v>0</v>
      </c>
    </row>
    <row r="73" spans="1:18" s="40" customFormat="1" ht="10.5" customHeight="1" x14ac:dyDescent="0.2">
      <c r="A73" s="36"/>
      <c r="B73" s="37"/>
      <c r="C73" s="126" t="s">
        <v>92</v>
      </c>
      <c r="D73" s="127"/>
      <c r="E73" s="41"/>
      <c r="F73" s="132"/>
      <c r="G73" s="136"/>
      <c r="H73" s="59"/>
      <c r="I73" s="79"/>
      <c r="J73" s="85"/>
      <c r="K73" s="85"/>
      <c r="L73" s="85"/>
      <c r="M73" s="85"/>
      <c r="N73" s="85"/>
      <c r="O73" s="85"/>
      <c r="P73" s="82"/>
      <c r="Q73" s="105"/>
      <c r="R73" s="103"/>
    </row>
    <row r="74" spans="1:18" ht="12.75" customHeight="1" x14ac:dyDescent="0.2">
      <c r="A74" s="29"/>
      <c r="B74" s="30">
        <v>8</v>
      </c>
      <c r="C74" s="128" t="s">
        <v>116</v>
      </c>
      <c r="D74" s="129"/>
      <c r="E74" s="35">
        <v>15000</v>
      </c>
      <c r="F74" s="121"/>
      <c r="G74" s="135" t="s">
        <v>77</v>
      </c>
      <c r="H74" s="59"/>
      <c r="I74" s="78"/>
      <c r="J74" s="84"/>
      <c r="K74" s="84"/>
      <c r="L74" s="84">
        <v>15000</v>
      </c>
      <c r="M74" s="84"/>
      <c r="N74" s="84"/>
      <c r="O74" s="84"/>
      <c r="P74" s="81"/>
      <c r="Q74" s="104">
        <f>SUM(I74:P74)</f>
        <v>15000</v>
      </c>
      <c r="R74" s="96">
        <f>E74-Q74</f>
        <v>0</v>
      </c>
    </row>
    <row r="75" spans="1:18" s="40" customFormat="1" ht="10.5" customHeight="1" x14ac:dyDescent="0.2">
      <c r="A75" s="36"/>
      <c r="B75" s="37"/>
      <c r="C75" s="126" t="s">
        <v>117</v>
      </c>
      <c r="D75" s="127"/>
      <c r="E75" s="41"/>
      <c r="F75" s="132"/>
      <c r="G75" s="136"/>
      <c r="H75" s="59"/>
      <c r="I75" s="79"/>
      <c r="J75" s="85"/>
      <c r="K75" s="85"/>
      <c r="L75" s="85" t="s">
        <v>118</v>
      </c>
      <c r="M75" s="85"/>
      <c r="N75" s="85"/>
      <c r="O75" s="85"/>
      <c r="P75" s="82"/>
      <c r="Q75" s="105"/>
      <c r="R75" s="103"/>
    </row>
    <row r="76" spans="1:18" ht="12.75" customHeight="1" x14ac:dyDescent="0.2">
      <c r="A76" s="29"/>
      <c r="B76" s="30">
        <v>9</v>
      </c>
      <c r="C76" s="128" t="s">
        <v>78</v>
      </c>
      <c r="D76" s="129"/>
      <c r="E76" s="35">
        <v>6000</v>
      </c>
      <c r="F76" s="121"/>
      <c r="G76" s="135" t="s">
        <v>77</v>
      </c>
      <c r="H76" s="59"/>
      <c r="I76" s="78"/>
      <c r="J76" s="84"/>
      <c r="K76" s="84"/>
      <c r="L76" s="84"/>
      <c r="M76" s="84">
        <v>6000</v>
      </c>
      <c r="N76" s="84"/>
      <c r="O76" s="84"/>
      <c r="P76" s="81"/>
      <c r="Q76" s="104">
        <f>SUM(I76:P76)</f>
        <v>6000</v>
      </c>
      <c r="R76" s="96">
        <f>E76-Q76</f>
        <v>0</v>
      </c>
    </row>
    <row r="77" spans="1:18" s="40" customFormat="1" ht="10.5" customHeight="1" x14ac:dyDescent="0.2">
      <c r="A77" s="36"/>
      <c r="B77" s="37"/>
      <c r="C77" s="126" t="s">
        <v>128</v>
      </c>
      <c r="D77" s="127"/>
      <c r="E77" s="41"/>
      <c r="F77" s="132"/>
      <c r="G77" s="136"/>
      <c r="H77" s="59"/>
      <c r="I77" s="79"/>
      <c r="J77" s="85"/>
      <c r="K77" s="85"/>
      <c r="L77" s="85"/>
      <c r="M77" s="85" t="s">
        <v>71</v>
      </c>
      <c r="N77" s="85"/>
      <c r="O77" s="85"/>
      <c r="P77" s="82"/>
      <c r="Q77" s="105"/>
      <c r="R77" s="103"/>
    </row>
    <row r="78" spans="1:18" ht="12.75" customHeight="1" x14ac:dyDescent="0.2">
      <c r="A78" s="29"/>
      <c r="B78" s="30">
        <v>10</v>
      </c>
      <c r="C78" s="128" t="s">
        <v>150</v>
      </c>
      <c r="D78" s="129"/>
      <c r="E78" s="35">
        <v>15900</v>
      </c>
      <c r="F78" s="121"/>
      <c r="G78" s="135" t="s">
        <v>77</v>
      </c>
      <c r="H78" s="59"/>
      <c r="I78" s="78"/>
      <c r="J78" s="84"/>
      <c r="K78" s="84"/>
      <c r="L78" s="84"/>
      <c r="M78" s="84">
        <v>1500</v>
      </c>
      <c r="N78" s="84"/>
      <c r="O78" s="84">
        <f>600*24</f>
        <v>14400</v>
      </c>
      <c r="P78" s="81"/>
      <c r="Q78" s="104">
        <f>SUM(I78:P78)</f>
        <v>15900</v>
      </c>
      <c r="R78" s="96">
        <f>E78-Q78</f>
        <v>0</v>
      </c>
    </row>
    <row r="79" spans="1:18" s="40" customFormat="1" ht="10.5" customHeight="1" x14ac:dyDescent="0.2">
      <c r="A79" s="36"/>
      <c r="B79" s="37"/>
      <c r="C79" s="126" t="s">
        <v>151</v>
      </c>
      <c r="D79" s="127"/>
      <c r="E79" s="41"/>
      <c r="F79" s="132"/>
      <c r="G79" s="136"/>
      <c r="H79" s="59"/>
      <c r="I79" s="79"/>
      <c r="J79" s="85"/>
      <c r="K79" s="85"/>
      <c r="L79" s="85"/>
      <c r="M79" s="85"/>
      <c r="N79" s="85"/>
      <c r="O79" s="85" t="s">
        <v>93</v>
      </c>
      <c r="P79" s="82"/>
      <c r="Q79" s="105"/>
      <c r="R79" s="103"/>
    </row>
    <row r="80" spans="1:18" ht="12.75" customHeight="1" x14ac:dyDescent="0.2">
      <c r="A80" s="29"/>
      <c r="B80" s="30">
        <v>11</v>
      </c>
      <c r="C80" s="128" t="s">
        <v>79</v>
      </c>
      <c r="D80" s="129"/>
      <c r="E80" s="35">
        <v>12000</v>
      </c>
      <c r="F80" s="121"/>
      <c r="G80" s="135" t="s">
        <v>152</v>
      </c>
      <c r="H80" s="59"/>
      <c r="I80" s="78"/>
      <c r="J80" s="84"/>
      <c r="K80" s="84"/>
      <c r="L80" s="84"/>
      <c r="M80" s="84">
        <v>2000</v>
      </c>
      <c r="N80" s="84"/>
      <c r="O80" s="84">
        <f>2*20*250</f>
        <v>10000</v>
      </c>
      <c r="P80" s="81"/>
      <c r="Q80" s="104">
        <f>SUM(I80:P80)</f>
        <v>12000</v>
      </c>
      <c r="R80" s="96">
        <f>E80-Q80</f>
        <v>0</v>
      </c>
    </row>
    <row r="81" spans="1:18" s="40" customFormat="1" ht="10.5" customHeight="1" x14ac:dyDescent="0.2">
      <c r="A81" s="36"/>
      <c r="B81" s="37"/>
      <c r="C81" s="126" t="s">
        <v>80</v>
      </c>
      <c r="D81" s="127"/>
      <c r="E81" s="41"/>
      <c r="F81" s="132"/>
      <c r="G81" s="136"/>
      <c r="H81" s="59"/>
      <c r="I81" s="79"/>
      <c r="J81" s="85"/>
      <c r="K81" s="85"/>
      <c r="L81" s="85"/>
      <c r="M81" s="85"/>
      <c r="N81" s="85"/>
      <c r="O81" s="85" t="s">
        <v>94</v>
      </c>
      <c r="P81" s="82"/>
      <c r="Q81" s="105"/>
      <c r="R81" s="103"/>
    </row>
    <row r="82" spans="1:18" ht="12.75" customHeight="1" x14ac:dyDescent="0.2">
      <c r="A82" s="29"/>
      <c r="B82" s="30">
        <v>12</v>
      </c>
      <c r="C82" s="128" t="s">
        <v>157</v>
      </c>
      <c r="D82" s="129"/>
      <c r="E82" s="35">
        <v>34600</v>
      </c>
      <c r="F82" s="121"/>
      <c r="G82" s="135" t="s">
        <v>24</v>
      </c>
      <c r="H82" s="59"/>
      <c r="I82" s="78"/>
      <c r="J82" s="84"/>
      <c r="K82" s="84">
        <f>6*20*130</f>
        <v>15600</v>
      </c>
      <c r="L82" s="84"/>
      <c r="M82" s="84">
        <v>5000</v>
      </c>
      <c r="N82" s="84"/>
      <c r="O82" s="84">
        <f>20*700</f>
        <v>14000</v>
      </c>
      <c r="P82" s="81"/>
      <c r="Q82" s="104">
        <f>SUM(I82:P82)</f>
        <v>34600</v>
      </c>
      <c r="R82" s="96">
        <f>E82-Q82</f>
        <v>0</v>
      </c>
    </row>
    <row r="83" spans="1:18" s="40" customFormat="1" ht="10.5" customHeight="1" x14ac:dyDescent="0.2">
      <c r="A83" s="36"/>
      <c r="B83" s="37"/>
      <c r="C83" s="126" t="s">
        <v>70</v>
      </c>
      <c r="D83" s="127"/>
      <c r="E83" s="41"/>
      <c r="F83" s="132"/>
      <c r="G83" s="136"/>
      <c r="H83" s="59"/>
      <c r="I83" s="79"/>
      <c r="J83" s="85"/>
      <c r="K83" s="85" t="s">
        <v>69</v>
      </c>
      <c r="L83" s="85"/>
      <c r="M83" s="85" t="s">
        <v>85</v>
      </c>
      <c r="N83" s="85"/>
      <c r="O83" s="85" t="s">
        <v>158</v>
      </c>
      <c r="P83" s="82"/>
      <c r="Q83" s="105"/>
      <c r="R83" s="103"/>
    </row>
    <row r="84" spans="1:18" ht="12.75" customHeight="1" x14ac:dyDescent="0.2">
      <c r="A84" s="29"/>
      <c r="B84" s="30">
        <v>13</v>
      </c>
      <c r="C84" s="128" t="s">
        <v>153</v>
      </c>
      <c r="D84" s="129"/>
      <c r="E84" s="35">
        <v>4000</v>
      </c>
      <c r="F84" s="121"/>
      <c r="G84" s="135" t="s">
        <v>81</v>
      </c>
      <c r="H84" s="59"/>
      <c r="I84" s="78"/>
      <c r="J84" s="84"/>
      <c r="K84" s="84">
        <f>2*20*65</f>
        <v>2600</v>
      </c>
      <c r="L84" s="84"/>
      <c r="M84" s="84">
        <v>1400</v>
      </c>
      <c r="N84" s="84"/>
      <c r="O84" s="84"/>
      <c r="P84" s="81"/>
      <c r="Q84" s="104">
        <f>SUM(I84:P84)</f>
        <v>4000</v>
      </c>
      <c r="R84" s="96">
        <f>E84-Q84</f>
        <v>0</v>
      </c>
    </row>
    <row r="85" spans="1:18" s="40" customFormat="1" ht="10.5" customHeight="1" x14ac:dyDescent="0.2">
      <c r="A85" s="36"/>
      <c r="B85" s="37"/>
      <c r="C85" s="126" t="s">
        <v>129</v>
      </c>
      <c r="D85" s="127"/>
      <c r="E85" s="41"/>
      <c r="F85" s="132"/>
      <c r="G85" s="136"/>
      <c r="H85" s="59"/>
      <c r="I85" s="79"/>
      <c r="J85" s="85"/>
      <c r="K85" s="85" t="s">
        <v>69</v>
      </c>
      <c r="L85" s="85"/>
      <c r="M85" s="85" t="s">
        <v>85</v>
      </c>
      <c r="N85" s="85"/>
      <c r="O85" s="85"/>
      <c r="P85" s="82"/>
      <c r="Q85" s="105"/>
      <c r="R85" s="103"/>
    </row>
    <row r="86" spans="1:18" ht="12.75" customHeight="1" x14ac:dyDescent="0.2">
      <c r="A86" s="29"/>
      <c r="B86" s="30">
        <v>14</v>
      </c>
      <c r="C86" s="128" t="s">
        <v>84</v>
      </c>
      <c r="D86" s="129"/>
      <c r="E86" s="35">
        <v>15500</v>
      </c>
      <c r="F86" s="121"/>
      <c r="G86" s="135" t="s">
        <v>39</v>
      </c>
      <c r="H86" s="59"/>
      <c r="I86" s="78"/>
      <c r="J86" s="84"/>
      <c r="K86" s="84">
        <f>20*3*50</f>
        <v>3000</v>
      </c>
      <c r="L86" s="84"/>
      <c r="M86" s="84">
        <v>2500</v>
      </c>
      <c r="N86" s="84"/>
      <c r="O86" s="84">
        <f>20*500</f>
        <v>10000</v>
      </c>
      <c r="P86" s="81"/>
      <c r="Q86" s="104">
        <f>SUM(I86:P86)</f>
        <v>15500</v>
      </c>
      <c r="R86" s="96">
        <f>E86-Q86</f>
        <v>0</v>
      </c>
    </row>
    <row r="87" spans="1:18" s="40" customFormat="1" ht="10.5" customHeight="1" x14ac:dyDescent="0.2">
      <c r="A87" s="36"/>
      <c r="B87" s="37"/>
      <c r="C87" s="126" t="s">
        <v>70</v>
      </c>
      <c r="D87" s="127"/>
      <c r="E87" s="41"/>
      <c r="F87" s="132"/>
      <c r="G87" s="136"/>
      <c r="H87" s="59"/>
      <c r="I87" s="79"/>
      <c r="J87" s="85"/>
      <c r="K87" s="85" t="s">
        <v>69</v>
      </c>
      <c r="L87" s="85"/>
      <c r="M87" s="85" t="s">
        <v>85</v>
      </c>
      <c r="N87" s="85"/>
      <c r="O87" s="85" t="s">
        <v>159</v>
      </c>
      <c r="P87" s="82"/>
      <c r="Q87" s="105"/>
      <c r="R87" s="103"/>
    </row>
    <row r="88" spans="1:18" ht="12.75" customHeight="1" x14ac:dyDescent="0.2">
      <c r="A88" s="29"/>
      <c r="B88" s="30">
        <v>15</v>
      </c>
      <c r="C88" s="128" t="s">
        <v>95</v>
      </c>
      <c r="D88" s="129"/>
      <c r="E88" s="35">
        <v>3000</v>
      </c>
      <c r="F88" s="121"/>
      <c r="G88" s="135" t="s">
        <v>39</v>
      </c>
      <c r="H88" s="59"/>
      <c r="I88" s="78"/>
      <c r="J88" s="84"/>
      <c r="K88" s="84"/>
      <c r="L88" s="84"/>
      <c r="M88" s="84">
        <v>3000</v>
      </c>
      <c r="N88" s="84"/>
      <c r="O88" s="84"/>
      <c r="P88" s="81"/>
      <c r="Q88" s="104">
        <f>SUM(I88:P88)</f>
        <v>3000</v>
      </c>
      <c r="R88" s="96">
        <f>E88-Q88</f>
        <v>0</v>
      </c>
    </row>
    <row r="89" spans="1:18" s="40" customFormat="1" ht="10.5" customHeight="1" x14ac:dyDescent="0.2">
      <c r="A89" s="36"/>
      <c r="B89" s="37"/>
      <c r="C89" s="126" t="s">
        <v>96</v>
      </c>
      <c r="D89" s="127"/>
      <c r="E89" s="41"/>
      <c r="F89" s="132"/>
      <c r="G89" s="136"/>
      <c r="H89" s="59"/>
      <c r="I89" s="79"/>
      <c r="J89" s="85"/>
      <c r="K89" s="85"/>
      <c r="L89" s="85"/>
      <c r="M89" s="85" t="s">
        <v>71</v>
      </c>
      <c r="N89" s="85"/>
      <c r="O89" s="85"/>
      <c r="P89" s="82"/>
      <c r="Q89" s="105"/>
      <c r="R89" s="103"/>
    </row>
    <row r="90" spans="1:18" ht="12.75" customHeight="1" x14ac:dyDescent="0.2">
      <c r="A90" s="29"/>
      <c r="B90" s="30">
        <v>16</v>
      </c>
      <c r="C90" s="128" t="s">
        <v>154</v>
      </c>
      <c r="D90" s="129"/>
      <c r="E90" s="35">
        <v>68200</v>
      </c>
      <c r="F90" s="121"/>
      <c r="G90" s="135" t="s">
        <v>39</v>
      </c>
      <c r="H90" s="59"/>
      <c r="I90" s="78"/>
      <c r="J90" s="84"/>
      <c r="K90" s="84">
        <f>130*12*20</f>
        <v>31200</v>
      </c>
      <c r="L90" s="84"/>
      <c r="M90" s="84">
        <v>5000</v>
      </c>
      <c r="N90" s="84"/>
      <c r="O90" s="84">
        <f>1600*20</f>
        <v>32000</v>
      </c>
      <c r="P90" s="81"/>
      <c r="Q90" s="104">
        <f>SUM(I90:P90)</f>
        <v>68200</v>
      </c>
      <c r="R90" s="96">
        <f>E90-Q90</f>
        <v>0</v>
      </c>
    </row>
    <row r="91" spans="1:18" s="40" customFormat="1" ht="10.5" customHeight="1" x14ac:dyDescent="0.2">
      <c r="A91" s="36"/>
      <c r="B91" s="37"/>
      <c r="C91" s="126" t="s">
        <v>131</v>
      </c>
      <c r="D91" s="127"/>
      <c r="E91" s="41"/>
      <c r="F91" s="132"/>
      <c r="G91" s="136"/>
      <c r="H91" s="59"/>
      <c r="I91" s="79"/>
      <c r="J91" s="85"/>
      <c r="K91" s="85" t="s">
        <v>69</v>
      </c>
      <c r="L91" s="85"/>
      <c r="M91" s="85" t="s">
        <v>85</v>
      </c>
      <c r="N91" s="85"/>
      <c r="O91" s="85" t="s">
        <v>130</v>
      </c>
      <c r="P91" s="82"/>
      <c r="Q91" s="105"/>
      <c r="R91" s="103"/>
    </row>
    <row r="92" spans="1:18" ht="12.75" customHeight="1" x14ac:dyDescent="0.2">
      <c r="A92" s="29"/>
      <c r="B92" s="30">
        <v>17</v>
      </c>
      <c r="C92" s="128" t="s">
        <v>40</v>
      </c>
      <c r="D92" s="129"/>
      <c r="E92" s="35">
        <v>2000</v>
      </c>
      <c r="F92" s="121"/>
      <c r="G92" s="135" t="s">
        <v>81</v>
      </c>
      <c r="H92" s="59"/>
      <c r="I92" s="78"/>
      <c r="J92" s="84"/>
      <c r="K92" s="84"/>
      <c r="L92" s="84"/>
      <c r="M92" s="84">
        <v>2000</v>
      </c>
      <c r="N92" s="84"/>
      <c r="O92" s="84"/>
      <c r="P92" s="81"/>
      <c r="Q92" s="104">
        <f>SUM(I92:P92)</f>
        <v>2000</v>
      </c>
      <c r="R92" s="96">
        <f>E92-Q92</f>
        <v>0</v>
      </c>
    </row>
    <row r="93" spans="1:18" s="40" customFormat="1" ht="10.5" customHeight="1" x14ac:dyDescent="0.2">
      <c r="A93" s="36"/>
      <c r="B93" s="37"/>
      <c r="C93" s="126" t="s">
        <v>160</v>
      </c>
      <c r="D93" s="127"/>
      <c r="E93" s="41"/>
      <c r="F93" s="130"/>
      <c r="G93" s="136"/>
      <c r="H93" s="59"/>
      <c r="I93" s="79"/>
      <c r="J93" s="85"/>
      <c r="K93" s="85"/>
      <c r="L93" s="85"/>
      <c r="M93" s="85"/>
      <c r="N93" s="85"/>
      <c r="O93" s="85"/>
      <c r="P93" s="82"/>
      <c r="Q93" s="105"/>
      <c r="R93" s="103"/>
    </row>
    <row r="94" spans="1:18" ht="12.75" customHeight="1" x14ac:dyDescent="0.2">
      <c r="A94" s="29"/>
      <c r="B94" s="30">
        <v>18</v>
      </c>
      <c r="C94" s="128" t="s">
        <v>21</v>
      </c>
      <c r="D94" s="129"/>
      <c r="E94" s="35">
        <v>3000</v>
      </c>
      <c r="F94" s="121"/>
      <c r="G94" s="135" t="s">
        <v>23</v>
      </c>
      <c r="H94" s="59"/>
      <c r="I94" s="78">
        <v>500</v>
      </c>
      <c r="J94" s="84"/>
      <c r="K94" s="84"/>
      <c r="L94" s="84"/>
      <c r="M94" s="84">
        <v>2500</v>
      </c>
      <c r="N94" s="84"/>
      <c r="O94" s="84"/>
      <c r="P94" s="81"/>
      <c r="Q94" s="104">
        <f>SUM(I94:P94)</f>
        <v>3000</v>
      </c>
      <c r="R94" s="96">
        <f>E94-Q94</f>
        <v>0</v>
      </c>
    </row>
    <row r="95" spans="1:18" s="40" customFormat="1" ht="10.5" customHeight="1" x14ac:dyDescent="0.2">
      <c r="A95" s="36"/>
      <c r="B95" s="37"/>
      <c r="C95" s="126" t="s">
        <v>22</v>
      </c>
      <c r="D95" s="127"/>
      <c r="E95" s="41"/>
      <c r="F95" s="130"/>
      <c r="G95" s="136"/>
      <c r="H95" s="59"/>
      <c r="I95" s="79"/>
      <c r="J95" s="85"/>
      <c r="K95" s="85"/>
      <c r="L95" s="85"/>
      <c r="M95" s="85"/>
      <c r="N95" s="85"/>
      <c r="O95" s="85"/>
      <c r="P95" s="82"/>
      <c r="Q95" s="105"/>
      <c r="R95" s="103"/>
    </row>
    <row r="96" spans="1:18" ht="12.75" customHeight="1" x14ac:dyDescent="0.2">
      <c r="A96" s="29"/>
      <c r="B96" s="30">
        <v>19</v>
      </c>
      <c r="C96" s="128" t="s">
        <v>97</v>
      </c>
      <c r="D96" s="129"/>
      <c r="E96" s="35">
        <v>40000</v>
      </c>
      <c r="F96" s="121"/>
      <c r="G96" s="135" t="s">
        <v>24</v>
      </c>
      <c r="H96" s="59"/>
      <c r="I96" s="78"/>
      <c r="J96" s="84">
        <v>40000</v>
      </c>
      <c r="K96" s="84"/>
      <c r="L96" s="84"/>
      <c r="M96" s="84"/>
      <c r="N96" s="84"/>
      <c r="O96" s="84"/>
      <c r="P96" s="81"/>
      <c r="Q96" s="104">
        <f>SUM(I96:P96)</f>
        <v>40000</v>
      </c>
      <c r="R96" s="96">
        <f>E96-Q96</f>
        <v>0</v>
      </c>
    </row>
    <row r="97" spans="1:18" s="40" customFormat="1" ht="10.5" customHeight="1" x14ac:dyDescent="0.2">
      <c r="A97" s="36"/>
      <c r="B97" s="37"/>
      <c r="C97" s="126" t="s">
        <v>48</v>
      </c>
      <c r="D97" s="127"/>
      <c r="E97" s="41"/>
      <c r="F97" s="130"/>
      <c r="G97" s="136"/>
      <c r="H97" s="59"/>
      <c r="I97" s="79"/>
      <c r="J97" s="85"/>
      <c r="K97" s="85"/>
      <c r="L97" s="85"/>
      <c r="M97" s="85"/>
      <c r="N97" s="85"/>
      <c r="O97" s="85"/>
      <c r="P97" s="82"/>
      <c r="Q97" s="105"/>
      <c r="R97" s="103"/>
    </row>
    <row r="98" spans="1:18" ht="12.75" customHeight="1" x14ac:dyDescent="0.2">
      <c r="A98" s="29"/>
      <c r="B98" s="30">
        <v>20</v>
      </c>
      <c r="C98" s="128" t="s">
        <v>98</v>
      </c>
      <c r="D98" s="129"/>
      <c r="E98" s="35">
        <v>18000</v>
      </c>
      <c r="F98" s="121"/>
      <c r="G98" s="135" t="s">
        <v>24</v>
      </c>
      <c r="H98" s="59"/>
      <c r="I98" s="78"/>
      <c r="J98" s="84">
        <v>10000</v>
      </c>
      <c r="K98" s="84"/>
      <c r="L98" s="84"/>
      <c r="M98" s="84">
        <v>8000</v>
      </c>
      <c r="N98" s="84"/>
      <c r="O98" s="84"/>
      <c r="P98" s="81"/>
      <c r="Q98" s="104">
        <f>SUM(I98:P98)</f>
        <v>18000</v>
      </c>
      <c r="R98" s="96">
        <f>E98-Q98</f>
        <v>0</v>
      </c>
    </row>
    <row r="99" spans="1:18" s="40" customFormat="1" ht="10.5" customHeight="1" x14ac:dyDescent="0.2">
      <c r="A99" s="36"/>
      <c r="B99" s="37"/>
      <c r="C99" s="126" t="s">
        <v>48</v>
      </c>
      <c r="D99" s="127"/>
      <c r="E99" s="41"/>
      <c r="F99" s="130"/>
      <c r="G99" s="136"/>
      <c r="H99" s="59"/>
      <c r="I99" s="79"/>
      <c r="J99" s="85"/>
      <c r="K99" s="85"/>
      <c r="L99" s="85"/>
      <c r="M99" s="85"/>
      <c r="N99" s="85"/>
      <c r="O99" s="85"/>
      <c r="P99" s="82"/>
      <c r="Q99" s="105"/>
      <c r="R99" s="103"/>
    </row>
    <row r="100" spans="1:18" ht="12.75" customHeight="1" x14ac:dyDescent="0.2">
      <c r="A100" s="29"/>
      <c r="B100" s="30">
        <v>21</v>
      </c>
      <c r="C100" s="128" t="s">
        <v>99</v>
      </c>
      <c r="D100" s="129"/>
      <c r="E100" s="35">
        <v>2500</v>
      </c>
      <c r="F100" s="121"/>
      <c r="G100" s="135" t="s">
        <v>27</v>
      </c>
      <c r="H100" s="59"/>
      <c r="I100" s="78"/>
      <c r="J100" s="84"/>
      <c r="K100" s="84"/>
      <c r="L100" s="84"/>
      <c r="M100" s="84">
        <v>2500</v>
      </c>
      <c r="N100" s="84"/>
      <c r="O100" s="84"/>
      <c r="P100" s="81"/>
      <c r="Q100" s="104">
        <f>SUM(I100:P100)</f>
        <v>2500</v>
      </c>
      <c r="R100" s="96">
        <f>E100-Q100</f>
        <v>0</v>
      </c>
    </row>
    <row r="101" spans="1:18" s="40" customFormat="1" ht="10.5" customHeight="1" x14ac:dyDescent="0.2">
      <c r="A101" s="36"/>
      <c r="B101" s="37"/>
      <c r="C101" s="126" t="s">
        <v>166</v>
      </c>
      <c r="D101" s="127"/>
      <c r="E101" s="41"/>
      <c r="F101" s="130"/>
      <c r="G101" s="136"/>
      <c r="H101" s="59"/>
      <c r="I101" s="79"/>
      <c r="J101" s="85"/>
      <c r="K101" s="85"/>
      <c r="L101" s="85"/>
      <c r="M101" s="85"/>
      <c r="N101" s="85"/>
      <c r="O101" s="85"/>
      <c r="P101" s="82"/>
      <c r="Q101" s="105"/>
      <c r="R101" s="103"/>
    </row>
    <row r="102" spans="1:18" ht="12.75" customHeight="1" x14ac:dyDescent="0.2">
      <c r="A102" s="29"/>
      <c r="B102" s="30">
        <v>22</v>
      </c>
      <c r="C102" s="128" t="s">
        <v>26</v>
      </c>
      <c r="D102" s="129"/>
      <c r="E102" s="35">
        <v>500</v>
      </c>
      <c r="F102" s="121"/>
      <c r="G102" s="135" t="s">
        <v>27</v>
      </c>
      <c r="H102" s="59"/>
      <c r="I102" s="78"/>
      <c r="J102" s="84"/>
      <c r="K102" s="84"/>
      <c r="L102" s="84"/>
      <c r="M102" s="84">
        <v>500</v>
      </c>
      <c r="N102" s="84"/>
      <c r="O102" s="84"/>
      <c r="P102" s="81"/>
      <c r="Q102" s="104">
        <f>SUM(I102:P102)</f>
        <v>500</v>
      </c>
      <c r="R102" s="96">
        <f>E102-Q102</f>
        <v>0</v>
      </c>
    </row>
    <row r="103" spans="1:18" s="40" customFormat="1" ht="10.5" customHeight="1" x14ac:dyDescent="0.2">
      <c r="A103" s="36"/>
      <c r="B103" s="37"/>
      <c r="C103" s="126" t="s">
        <v>155</v>
      </c>
      <c r="D103" s="127"/>
      <c r="E103" s="41"/>
      <c r="F103" s="130"/>
      <c r="G103" s="136"/>
      <c r="H103" s="59"/>
      <c r="I103" s="79"/>
      <c r="J103" s="85"/>
      <c r="K103" s="85"/>
      <c r="L103" s="85"/>
      <c r="M103" s="85"/>
      <c r="N103" s="85"/>
      <c r="O103" s="85"/>
      <c r="P103" s="82"/>
      <c r="Q103" s="105"/>
      <c r="R103" s="103"/>
    </row>
    <row r="104" spans="1:18" ht="12.75" customHeight="1" x14ac:dyDescent="0.2">
      <c r="A104" s="29"/>
      <c r="B104" s="30">
        <v>23</v>
      </c>
      <c r="C104" s="128" t="s">
        <v>29</v>
      </c>
      <c r="D104" s="129"/>
      <c r="E104" s="35">
        <v>9000</v>
      </c>
      <c r="F104" s="121"/>
      <c r="G104" s="135" t="s">
        <v>81</v>
      </c>
      <c r="H104" s="59"/>
      <c r="I104" s="78">
        <v>8000</v>
      </c>
      <c r="J104" s="84"/>
      <c r="K104" s="84"/>
      <c r="L104" s="84"/>
      <c r="M104" s="84">
        <v>1000</v>
      </c>
      <c r="N104" s="84"/>
      <c r="O104" s="84"/>
      <c r="P104" s="81"/>
      <c r="Q104" s="104">
        <f>SUM(I104:P104)</f>
        <v>9000</v>
      </c>
      <c r="R104" s="96">
        <f>E104-Q104</f>
        <v>0</v>
      </c>
    </row>
    <row r="105" spans="1:18" s="40" customFormat="1" ht="10.5" customHeight="1" x14ac:dyDescent="0.2">
      <c r="A105" s="36"/>
      <c r="B105" s="37"/>
      <c r="C105" s="126" t="s">
        <v>46</v>
      </c>
      <c r="D105" s="127"/>
      <c r="E105" s="41"/>
      <c r="F105" s="130"/>
      <c r="G105" s="136"/>
      <c r="H105" s="59"/>
      <c r="I105" s="79"/>
      <c r="J105" s="85"/>
      <c r="K105" s="85"/>
      <c r="L105" s="85"/>
      <c r="M105" s="85"/>
      <c r="N105" s="85"/>
      <c r="O105" s="85"/>
      <c r="P105" s="82"/>
      <c r="Q105" s="105"/>
      <c r="R105" s="103"/>
    </row>
    <row r="106" spans="1:18" ht="12.75" customHeight="1" x14ac:dyDescent="0.2">
      <c r="A106" s="29"/>
      <c r="B106" s="30">
        <v>24</v>
      </c>
      <c r="C106" s="128" t="s">
        <v>49</v>
      </c>
      <c r="D106" s="129"/>
      <c r="E106" s="35">
        <v>15000</v>
      </c>
      <c r="F106" s="121"/>
      <c r="G106" s="135" t="s">
        <v>24</v>
      </c>
      <c r="H106" s="59"/>
      <c r="I106" s="78">
        <v>4000</v>
      </c>
      <c r="J106" s="84"/>
      <c r="K106" s="84"/>
      <c r="L106" s="84"/>
      <c r="M106" s="84">
        <v>11000</v>
      </c>
      <c r="N106" s="84"/>
      <c r="O106" s="84"/>
      <c r="P106" s="81"/>
      <c r="Q106" s="104">
        <f>SUM(I106:P106)</f>
        <v>15000</v>
      </c>
      <c r="R106" s="96">
        <f>E106-Q106</f>
        <v>0</v>
      </c>
    </row>
    <row r="107" spans="1:18" s="40" customFormat="1" ht="10.5" customHeight="1" x14ac:dyDescent="0.2">
      <c r="A107" s="36"/>
      <c r="B107" s="37"/>
      <c r="C107" s="126" t="s">
        <v>121</v>
      </c>
      <c r="D107" s="127"/>
      <c r="E107" s="44"/>
      <c r="F107" s="130"/>
      <c r="G107" s="136"/>
      <c r="H107" s="59"/>
      <c r="I107" s="79"/>
      <c r="J107" s="85"/>
      <c r="K107" s="85"/>
      <c r="L107" s="85"/>
      <c r="M107" s="85"/>
      <c r="N107" s="85"/>
      <c r="O107" s="85"/>
      <c r="P107" s="82"/>
      <c r="Q107" s="105"/>
      <c r="R107" s="103"/>
    </row>
    <row r="108" spans="1:18" ht="12.75" customHeight="1" x14ac:dyDescent="0.2">
      <c r="A108" s="29"/>
      <c r="B108" s="30">
        <v>25</v>
      </c>
      <c r="C108" s="153" t="s">
        <v>119</v>
      </c>
      <c r="D108" s="154"/>
      <c r="E108" s="35">
        <v>20000</v>
      </c>
      <c r="F108" s="140"/>
      <c r="G108" s="139" t="s">
        <v>24</v>
      </c>
      <c r="H108" s="59"/>
      <c r="I108" s="78"/>
      <c r="J108" s="84"/>
      <c r="K108" s="84"/>
      <c r="L108" s="84"/>
      <c r="M108" s="84">
        <v>20000</v>
      </c>
      <c r="N108" s="84"/>
      <c r="O108" s="84"/>
      <c r="P108" s="81"/>
      <c r="Q108" s="104">
        <f>SUM(I108:P108)</f>
        <v>20000</v>
      </c>
      <c r="R108" s="96">
        <f>E108-Q108</f>
        <v>0</v>
      </c>
    </row>
    <row r="109" spans="1:18" s="40" customFormat="1" ht="10.5" customHeight="1" x14ac:dyDescent="0.2">
      <c r="A109" s="36"/>
      <c r="B109" s="37"/>
      <c r="C109" s="151" t="s">
        <v>120</v>
      </c>
      <c r="D109" s="152"/>
      <c r="E109" s="44"/>
      <c r="F109" s="140"/>
      <c r="G109" s="139"/>
      <c r="H109" s="59"/>
      <c r="I109" s="79"/>
      <c r="J109" s="85"/>
      <c r="K109" s="85"/>
      <c r="L109" s="85"/>
      <c r="M109" s="85"/>
      <c r="N109" s="85"/>
      <c r="O109" s="85"/>
      <c r="P109" s="82"/>
      <c r="Q109" s="105"/>
      <c r="R109" s="103"/>
    </row>
    <row r="110" spans="1:18" ht="12.75" customHeight="1" x14ac:dyDescent="0.2">
      <c r="A110" s="29"/>
      <c r="B110" s="30">
        <v>26</v>
      </c>
      <c r="C110" s="153" t="s">
        <v>12</v>
      </c>
      <c r="D110" s="154"/>
      <c r="E110" s="35">
        <v>8000</v>
      </c>
      <c r="F110" s="140"/>
      <c r="G110" s="139" t="s">
        <v>27</v>
      </c>
      <c r="H110" s="59"/>
      <c r="I110" s="78">
        <v>3500</v>
      </c>
      <c r="J110" s="84"/>
      <c r="K110" s="84"/>
      <c r="L110" s="84"/>
      <c r="M110" s="84">
        <v>4500</v>
      </c>
      <c r="N110" s="84"/>
      <c r="O110" s="84"/>
      <c r="P110" s="81"/>
      <c r="Q110" s="104">
        <f>SUM(I110:P110)</f>
        <v>8000</v>
      </c>
      <c r="R110" s="96">
        <f>E110-Q110</f>
        <v>0</v>
      </c>
    </row>
    <row r="111" spans="1:18" s="40" customFormat="1" ht="12.75" customHeight="1" x14ac:dyDescent="0.2">
      <c r="A111" s="36"/>
      <c r="B111" s="37"/>
      <c r="C111" s="151" t="s">
        <v>13</v>
      </c>
      <c r="D111" s="152"/>
      <c r="E111" s="44"/>
      <c r="F111" s="140"/>
      <c r="G111" s="139"/>
      <c r="H111" s="59"/>
      <c r="I111" s="79"/>
      <c r="J111" s="85"/>
      <c r="K111" s="85"/>
      <c r="L111" s="85"/>
      <c r="M111" s="85"/>
      <c r="N111" s="85"/>
      <c r="O111" s="85"/>
      <c r="P111" s="82"/>
      <c r="Q111" s="105"/>
      <c r="R111" s="103"/>
    </row>
    <row r="112" spans="1:18" ht="12.75" customHeight="1" x14ac:dyDescent="0.2">
      <c r="A112" s="29"/>
      <c r="B112" s="30">
        <v>27</v>
      </c>
      <c r="C112" s="153" t="s">
        <v>163</v>
      </c>
      <c r="D112" s="154"/>
      <c r="E112" s="35">
        <v>4000</v>
      </c>
      <c r="F112" s="140"/>
      <c r="G112" s="139" t="s">
        <v>24</v>
      </c>
      <c r="H112" s="59"/>
      <c r="I112" s="78"/>
      <c r="J112" s="84"/>
      <c r="K112" s="84"/>
      <c r="L112" s="84"/>
      <c r="M112" s="84">
        <v>4000</v>
      </c>
      <c r="N112" s="84"/>
      <c r="O112" s="84"/>
      <c r="P112" s="81"/>
      <c r="Q112" s="104">
        <f>SUM(I112:P112)</f>
        <v>4000</v>
      </c>
      <c r="R112" s="96">
        <f>E112-Q112</f>
        <v>0</v>
      </c>
    </row>
    <row r="113" spans="1:18" s="40" customFormat="1" ht="10.5" customHeight="1" x14ac:dyDescent="0.2">
      <c r="A113" s="42"/>
      <c r="B113" s="43"/>
      <c r="C113" s="151" t="s">
        <v>156</v>
      </c>
      <c r="D113" s="152"/>
      <c r="E113" s="44"/>
      <c r="F113" s="140"/>
      <c r="G113" s="139"/>
      <c r="H113" s="59"/>
      <c r="I113" s="79"/>
      <c r="J113" s="85"/>
      <c r="K113" s="85"/>
      <c r="L113" s="85"/>
      <c r="M113" s="85"/>
      <c r="N113" s="85"/>
      <c r="O113" s="85"/>
      <c r="P113" s="82"/>
      <c r="Q113" s="105"/>
      <c r="R113" s="103"/>
    </row>
    <row r="114" spans="1:18" ht="12.75" customHeight="1" x14ac:dyDescent="0.2">
      <c r="A114" s="29"/>
      <c r="B114" s="30">
        <v>28</v>
      </c>
      <c r="C114" s="153" t="s">
        <v>164</v>
      </c>
      <c r="D114" s="154"/>
      <c r="E114" s="35">
        <v>20000</v>
      </c>
      <c r="F114" s="140"/>
      <c r="G114" s="139" t="s">
        <v>24</v>
      </c>
      <c r="H114" s="59"/>
      <c r="I114" s="78">
        <v>4000</v>
      </c>
      <c r="J114" s="84"/>
      <c r="K114" s="84"/>
      <c r="L114" s="84"/>
      <c r="M114" s="84">
        <v>14000</v>
      </c>
      <c r="N114" s="84">
        <v>2000</v>
      </c>
      <c r="O114" s="84"/>
      <c r="P114" s="81"/>
      <c r="Q114" s="104">
        <f>SUM(I114:P114)</f>
        <v>20000</v>
      </c>
      <c r="R114" s="96">
        <f>E114-Q114</f>
        <v>0</v>
      </c>
    </row>
    <row r="115" spans="1:18" s="40" customFormat="1" ht="10.5" customHeight="1" x14ac:dyDescent="0.2">
      <c r="A115" s="42"/>
      <c r="B115" s="43"/>
      <c r="C115" s="151" t="s">
        <v>162</v>
      </c>
      <c r="D115" s="152"/>
      <c r="E115" s="44"/>
      <c r="F115" s="140"/>
      <c r="G115" s="139"/>
      <c r="H115" s="59"/>
      <c r="I115" s="79"/>
      <c r="J115" s="85"/>
      <c r="K115" s="85"/>
      <c r="L115" s="85"/>
      <c r="M115" s="85"/>
      <c r="N115" s="85"/>
      <c r="O115" s="85"/>
      <c r="P115" s="82"/>
      <c r="Q115" s="105"/>
      <c r="R115" s="103"/>
    </row>
    <row r="116" spans="1:18" x14ac:dyDescent="0.2">
      <c r="A116" s="29"/>
      <c r="B116" s="30">
        <v>29</v>
      </c>
      <c r="C116" s="153" t="s">
        <v>41</v>
      </c>
      <c r="D116" s="154"/>
      <c r="E116" s="35">
        <v>22000</v>
      </c>
      <c r="F116" s="140"/>
      <c r="G116" s="139" t="s">
        <v>24</v>
      </c>
      <c r="H116" s="59"/>
      <c r="I116" s="78"/>
      <c r="J116" s="84"/>
      <c r="K116" s="84"/>
      <c r="L116" s="84"/>
      <c r="M116" s="84">
        <v>4000</v>
      </c>
      <c r="N116" s="84">
        <v>18000</v>
      </c>
      <c r="O116" s="84"/>
      <c r="P116" s="81"/>
      <c r="Q116" s="104">
        <f>SUM(I116:P116)</f>
        <v>22000</v>
      </c>
      <c r="R116" s="96">
        <f>E116-Q116</f>
        <v>0</v>
      </c>
    </row>
    <row r="117" spans="1:18" s="40" customFormat="1" ht="10.5" customHeight="1" x14ac:dyDescent="0.2">
      <c r="A117" s="42"/>
      <c r="B117" s="43"/>
      <c r="C117" s="151" t="s">
        <v>161</v>
      </c>
      <c r="D117" s="152"/>
      <c r="E117" s="44"/>
      <c r="F117" s="158"/>
      <c r="G117" s="135"/>
      <c r="H117" s="59"/>
      <c r="I117" s="79"/>
      <c r="J117" s="85"/>
      <c r="K117" s="85"/>
      <c r="L117" s="85"/>
      <c r="M117" s="85"/>
      <c r="N117" s="85"/>
      <c r="O117" s="85"/>
      <c r="P117" s="82"/>
      <c r="Q117" s="105"/>
      <c r="R117" s="103"/>
    </row>
    <row r="118" spans="1:18" s="40" customFormat="1" ht="12.75" customHeight="1" x14ac:dyDescent="0.2">
      <c r="A118" s="36"/>
      <c r="B118" s="30">
        <v>30</v>
      </c>
      <c r="C118" s="153" t="s">
        <v>42</v>
      </c>
      <c r="D118" s="154"/>
      <c r="E118" s="35">
        <v>3000</v>
      </c>
      <c r="F118" s="137"/>
      <c r="G118" s="135" t="s">
        <v>24</v>
      </c>
      <c r="H118" s="59"/>
      <c r="I118" s="100"/>
      <c r="J118" s="101"/>
      <c r="K118" s="101"/>
      <c r="L118" s="101"/>
      <c r="M118" s="101">
        <v>3000</v>
      </c>
      <c r="N118" s="101"/>
      <c r="O118" s="101"/>
      <c r="P118" s="102"/>
      <c r="Q118" s="104">
        <f>SUM(I118:P118)</f>
        <v>3000</v>
      </c>
      <c r="R118" s="96">
        <f>E118-Q118</f>
        <v>0</v>
      </c>
    </row>
    <row r="119" spans="1:18" s="40" customFormat="1" ht="10.5" customHeight="1" x14ac:dyDescent="0.2">
      <c r="A119" s="36"/>
      <c r="B119" s="37"/>
      <c r="C119" s="151" t="s">
        <v>43</v>
      </c>
      <c r="D119" s="152"/>
      <c r="E119" s="44"/>
      <c r="F119" s="138"/>
      <c r="G119" s="136"/>
      <c r="H119" s="59"/>
      <c r="I119" s="79"/>
      <c r="J119" s="85"/>
      <c r="K119" s="85"/>
      <c r="L119" s="85"/>
      <c r="M119" s="85"/>
      <c r="N119" s="85"/>
      <c r="O119" s="85"/>
      <c r="P119" s="82"/>
      <c r="Q119" s="105"/>
      <c r="R119" s="103"/>
    </row>
    <row r="120" spans="1:18" ht="12.75" customHeight="1" x14ac:dyDescent="0.2">
      <c r="A120" s="29"/>
      <c r="B120" s="30">
        <v>31</v>
      </c>
      <c r="C120" s="153" t="s">
        <v>34</v>
      </c>
      <c r="D120" s="154"/>
      <c r="E120" s="35">
        <f>448500-E52</f>
        <v>433500</v>
      </c>
      <c r="F120" s="140"/>
      <c r="G120" s="139" t="s">
        <v>36</v>
      </c>
      <c r="H120" s="59"/>
      <c r="I120" s="78"/>
      <c r="J120" s="84"/>
      <c r="K120" s="84"/>
      <c r="L120" s="84"/>
      <c r="M120" s="84"/>
      <c r="N120" s="84"/>
      <c r="O120" s="84"/>
      <c r="P120" s="81">
        <v>433500</v>
      </c>
      <c r="Q120" s="104">
        <f>SUM(I120:P120)</f>
        <v>433500</v>
      </c>
      <c r="R120" s="96">
        <f>E120-Q120</f>
        <v>0</v>
      </c>
    </row>
    <row r="121" spans="1:18" s="40" customFormat="1" ht="10.5" customHeight="1" x14ac:dyDescent="0.2">
      <c r="A121" s="42"/>
      <c r="B121" s="43"/>
      <c r="C121" s="156" t="s">
        <v>72</v>
      </c>
      <c r="D121" s="157"/>
      <c r="E121" s="44"/>
      <c r="F121" s="140"/>
      <c r="G121" s="139"/>
      <c r="H121" s="59"/>
      <c r="I121" s="80"/>
      <c r="J121" s="87"/>
      <c r="K121" s="87"/>
      <c r="L121" s="87"/>
      <c r="M121" s="87"/>
      <c r="N121" s="87"/>
      <c r="O121" s="87"/>
      <c r="P121" s="83"/>
      <c r="Q121" s="105"/>
      <c r="R121" s="103"/>
    </row>
    <row r="122" spans="1:18" s="7" customFormat="1" ht="13.5" x14ac:dyDescent="0.25">
      <c r="A122" s="27"/>
      <c r="B122" s="28" t="s">
        <v>6</v>
      </c>
      <c r="C122" s="170" t="s">
        <v>7</v>
      </c>
      <c r="D122" s="171"/>
      <c r="E122" s="26">
        <f>SUM(E60:E121)</f>
        <v>1562500</v>
      </c>
      <c r="F122" s="50" t="s">
        <v>10</v>
      </c>
      <c r="G122" s="50" t="s">
        <v>10</v>
      </c>
      <c r="H122" s="68"/>
      <c r="I122" s="88">
        <f t="shared" ref="I122:Q122" si="0">SUM(I60:I121)</f>
        <v>735000</v>
      </c>
      <c r="J122" s="90">
        <f t="shared" si="0"/>
        <v>50000</v>
      </c>
      <c r="K122" s="90">
        <f t="shared" si="0"/>
        <v>52400</v>
      </c>
      <c r="L122" s="90">
        <f t="shared" si="0"/>
        <v>15000</v>
      </c>
      <c r="M122" s="90">
        <f t="shared" si="0"/>
        <v>161200</v>
      </c>
      <c r="N122" s="90">
        <f t="shared" si="0"/>
        <v>35000</v>
      </c>
      <c r="O122" s="90">
        <f t="shared" si="0"/>
        <v>80400</v>
      </c>
      <c r="P122" s="89">
        <f t="shared" si="0"/>
        <v>433500</v>
      </c>
      <c r="Q122" s="77">
        <f t="shared" si="0"/>
        <v>1562500</v>
      </c>
      <c r="R122" s="96">
        <f>E122-Q122</f>
        <v>0</v>
      </c>
    </row>
    <row r="123" spans="1:18" ht="12" customHeight="1" x14ac:dyDescent="0.2">
      <c r="I123" s="96">
        <f t="shared" ref="I123:Q123" si="1">I56-I122</f>
        <v>0</v>
      </c>
      <c r="J123" s="96">
        <f t="shared" si="1"/>
        <v>0</v>
      </c>
      <c r="K123" s="96">
        <f t="shared" si="1"/>
        <v>0</v>
      </c>
      <c r="L123" s="96">
        <f t="shared" si="1"/>
        <v>0</v>
      </c>
      <c r="M123" s="96">
        <f t="shared" si="1"/>
        <v>3800</v>
      </c>
      <c r="N123" s="96">
        <f t="shared" si="1"/>
        <v>0</v>
      </c>
      <c r="O123" s="96">
        <f t="shared" si="1"/>
        <v>0</v>
      </c>
      <c r="P123" s="96">
        <f t="shared" si="1"/>
        <v>-98500</v>
      </c>
      <c r="Q123" s="96">
        <f t="shared" si="1"/>
        <v>-94700</v>
      </c>
    </row>
    <row r="128" spans="1:18" x14ac:dyDescent="0.2">
      <c r="P128" s="134"/>
    </row>
  </sheetData>
  <mergeCells count="128">
    <mergeCell ref="F110:F111"/>
    <mergeCell ref="C111:D111"/>
    <mergeCell ref="G120:G121"/>
    <mergeCell ref="F120:F121"/>
    <mergeCell ref="C121:D121"/>
    <mergeCell ref="C108:D108"/>
    <mergeCell ref="F108:F109"/>
    <mergeCell ref="G108:G109"/>
    <mergeCell ref="C109:D109"/>
    <mergeCell ref="F112:F113"/>
    <mergeCell ref="G112:G113"/>
    <mergeCell ref="G116:G117"/>
    <mergeCell ref="F116:F117"/>
    <mergeCell ref="G118:G119"/>
    <mergeCell ref="G19:G20"/>
    <mergeCell ref="G13:G14"/>
    <mergeCell ref="G15:G16"/>
    <mergeCell ref="G76:G77"/>
    <mergeCell ref="G58:G59"/>
    <mergeCell ref="G78:G79"/>
    <mergeCell ref="C15:D15"/>
    <mergeCell ref="F32:F33"/>
    <mergeCell ref="G34:G35"/>
    <mergeCell ref="G66:G67"/>
    <mergeCell ref="G54:G55"/>
    <mergeCell ref="C62:D62"/>
    <mergeCell ref="G74:G75"/>
    <mergeCell ref="G70:G71"/>
    <mergeCell ref="A7:D7"/>
    <mergeCell ref="C112:D112"/>
    <mergeCell ref="C113:D113"/>
    <mergeCell ref="C114:D114"/>
    <mergeCell ref="C115:D115"/>
    <mergeCell ref="C116:D116"/>
    <mergeCell ref="C117:D117"/>
    <mergeCell ref="A11:D11"/>
    <mergeCell ref="C13:D13"/>
    <mergeCell ref="C17:D17"/>
    <mergeCell ref="C60:D60"/>
    <mergeCell ref="C61:D61"/>
    <mergeCell ref="A23:B23"/>
    <mergeCell ref="C110:D110"/>
    <mergeCell ref="C122:D122"/>
    <mergeCell ref="A9:C9"/>
    <mergeCell ref="C118:D118"/>
    <mergeCell ref="C120:D120"/>
    <mergeCell ref="C16:D16"/>
    <mergeCell ref="B12:D12"/>
    <mergeCell ref="F48:F49"/>
    <mergeCell ref="C119:D119"/>
    <mergeCell ref="C1:E1"/>
    <mergeCell ref="C19:D19"/>
    <mergeCell ref="F19:F20"/>
    <mergeCell ref="C20:D20"/>
    <mergeCell ref="F13:F14"/>
    <mergeCell ref="C14:D14"/>
    <mergeCell ref="A8:C8"/>
    <mergeCell ref="C59:D59"/>
    <mergeCell ref="A22:C22"/>
    <mergeCell ref="A58:C58"/>
    <mergeCell ref="F38:F39"/>
    <mergeCell ref="A59:B59"/>
    <mergeCell ref="F54:F55"/>
    <mergeCell ref="F15:F16"/>
    <mergeCell ref="F58:F59"/>
    <mergeCell ref="E58:E59"/>
    <mergeCell ref="G22:G23"/>
    <mergeCell ref="C63:D63"/>
    <mergeCell ref="C64:D64"/>
    <mergeCell ref="C65:D65"/>
    <mergeCell ref="C66:D66"/>
    <mergeCell ref="C67:D67"/>
    <mergeCell ref="G17:G18"/>
    <mergeCell ref="C18:D18"/>
    <mergeCell ref="F17:F18"/>
    <mergeCell ref="F28:F29"/>
    <mergeCell ref="F66:F67"/>
    <mergeCell ref="G60:G61"/>
    <mergeCell ref="F60:F61"/>
    <mergeCell ref="G24:G25"/>
    <mergeCell ref="F24:F25"/>
    <mergeCell ref="G26:G27"/>
    <mergeCell ref="F26:F27"/>
    <mergeCell ref="G36:G37"/>
    <mergeCell ref="G28:G29"/>
    <mergeCell ref="G46:G47"/>
    <mergeCell ref="F36:F37"/>
    <mergeCell ref="E22:E23"/>
    <mergeCell ref="F22:F23"/>
    <mergeCell ref="G50:G51"/>
    <mergeCell ref="F50:F51"/>
    <mergeCell ref="G30:G31"/>
    <mergeCell ref="I54:P55"/>
    <mergeCell ref="Q54:Q55"/>
    <mergeCell ref="G68:G69"/>
    <mergeCell ref="F30:F31"/>
    <mergeCell ref="G32:G33"/>
    <mergeCell ref="F34:F35"/>
    <mergeCell ref="G38:G39"/>
    <mergeCell ref="F40:F41"/>
    <mergeCell ref="G40:G41"/>
    <mergeCell ref="G48:G49"/>
    <mergeCell ref="F46:F47"/>
    <mergeCell ref="F52:F53"/>
    <mergeCell ref="G94:G95"/>
    <mergeCell ref="F118:F119"/>
    <mergeCell ref="G114:G115"/>
    <mergeCell ref="F114:F115"/>
    <mergeCell ref="G92:G93"/>
    <mergeCell ref="G52:G53"/>
    <mergeCell ref="G72:G73"/>
    <mergeCell ref="G62:G63"/>
    <mergeCell ref="F62:F63"/>
    <mergeCell ref="G64:G65"/>
    <mergeCell ref="F64:F65"/>
    <mergeCell ref="G100:G101"/>
    <mergeCell ref="G102:G103"/>
    <mergeCell ref="G96:G97"/>
    <mergeCell ref="G98:G99"/>
    <mergeCell ref="G80:G81"/>
    <mergeCell ref="G90:G91"/>
    <mergeCell ref="G88:G89"/>
    <mergeCell ref="G82:G83"/>
    <mergeCell ref="G86:G87"/>
    <mergeCell ref="G84:G85"/>
    <mergeCell ref="G104:G105"/>
    <mergeCell ref="G106:G107"/>
    <mergeCell ref="G110:G111"/>
  </mergeCells>
  <pageMargins left="0.27559055118110237" right="0.27559055118110237" top="0.27559055118110237" bottom="0.23622047244094491" header="0.51181102362204722" footer="0.51181102362204722"/>
  <pageSetup paperSize="9" scale="53" orientation="portrait" r:id="rId1"/>
  <headerFooter alignWithMargins="0"/>
  <colBreaks count="1" manualBreakCount="1">
    <brk id="8" max="9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2018-02-04 (schváleno)</vt:lpstr>
      <vt:lpstr>'2018-02-04 (schváleno)'!Oblast_tisku</vt:lpstr>
    </vt:vector>
  </TitlesOfParts>
  <Manager>Ondřej Peřina - Jerry</Manager>
  <Company>Junák - svaz skautů a skautek ČR, Liberecký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Libereckého kraje na rok 2016</dc:title>
  <dc:subject>verze 2013-01-27</dc:subject>
  <dc:creator>Ondřej Peřina - Jerry a Tereza Peřinová - Andílek</dc:creator>
  <cp:keywords>skaut, krj, rozpočet</cp:keywords>
  <cp:lastModifiedBy>Ondrej Perina</cp:lastModifiedBy>
  <cp:lastPrinted>2017-02-17T15:34:40Z</cp:lastPrinted>
  <dcterms:created xsi:type="dcterms:W3CDTF">2008-07-01T11:05:24Z</dcterms:created>
  <dcterms:modified xsi:type="dcterms:W3CDTF">2018-02-14T11:30:57Z</dcterms:modified>
  <cp:contentStatus>schváleno</cp:contentStatus>
</cp:coreProperties>
</file>