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8600" windowHeight="8295"/>
  </bookViews>
  <sheets>
    <sheet name="2013-01-26 (schváleno)" sheetId="2" r:id="rId1"/>
  </sheets>
  <definedNames>
    <definedName name="_xlnm.Print_Area" localSheetId="0">'2013-01-26 (schváleno)'!$A$1:$R$111</definedName>
  </definedNames>
  <calcPr calcId="145621"/>
</workbook>
</file>

<file path=xl/calcChain.xml><?xml version="1.0" encoding="utf-8"?>
<calcChain xmlns="http://schemas.openxmlformats.org/spreadsheetml/2006/main">
  <c r="F100" i="2" l="1"/>
  <c r="F38" i="2" l="1"/>
  <c r="Q72" i="2" l="1"/>
  <c r="R72" i="2" s="1"/>
  <c r="Q70" i="2"/>
  <c r="R70" i="2" s="1"/>
  <c r="L40" i="2"/>
  <c r="Q82" i="2" l="1"/>
  <c r="R82" i="2" s="1"/>
  <c r="Q74" i="2"/>
  <c r="R74" i="2" s="1"/>
  <c r="O34" i="2"/>
  <c r="Q66" i="2"/>
  <c r="R66" i="2" s="1"/>
  <c r="Q62" i="2"/>
  <c r="R62" i="2" s="1"/>
  <c r="F46" i="2"/>
  <c r="F16" i="2"/>
  <c r="F18" i="2"/>
  <c r="Q90" i="2" l="1"/>
  <c r="R90" i="2" s="1"/>
  <c r="O40" i="2" l="1"/>
  <c r="N40" i="2"/>
  <c r="K40" i="2"/>
  <c r="J40" i="2"/>
  <c r="K102" i="2"/>
  <c r="K103" i="2" s="1"/>
  <c r="L102" i="2"/>
  <c r="M102" i="2"/>
  <c r="N102" i="2"/>
  <c r="N103" i="2" s="1"/>
  <c r="O102" i="2"/>
  <c r="P102" i="2"/>
  <c r="J102" i="2"/>
  <c r="Q46" i="2"/>
  <c r="R46" i="2" s="1"/>
  <c r="Q52" i="2"/>
  <c r="R52" i="2" s="1"/>
  <c r="Q48" i="2"/>
  <c r="R48" i="2" s="1"/>
  <c r="Q50" i="2"/>
  <c r="R50" i="2" s="1"/>
  <c r="Q54" i="2"/>
  <c r="R54" i="2" s="1"/>
  <c r="Q56" i="2"/>
  <c r="R56" i="2" s="1"/>
  <c r="Q58" i="2"/>
  <c r="R58" i="2" s="1"/>
  <c r="Q60" i="2"/>
  <c r="R60" i="2" s="1"/>
  <c r="Q64" i="2"/>
  <c r="R64" i="2" s="1"/>
  <c r="Q68" i="2"/>
  <c r="R68" i="2" s="1"/>
  <c r="Q76" i="2"/>
  <c r="R76" i="2" s="1"/>
  <c r="Q78" i="2"/>
  <c r="R78" i="2" s="1"/>
  <c r="Q80" i="2"/>
  <c r="R80" i="2" s="1"/>
  <c r="Q84" i="2"/>
  <c r="R84" i="2" s="1"/>
  <c r="Q86" i="2"/>
  <c r="R86" i="2" s="1"/>
  <c r="Q88" i="2"/>
  <c r="R88" i="2" s="1"/>
  <c r="Q92" i="2"/>
  <c r="R92" i="2" s="1"/>
  <c r="Q94" i="2"/>
  <c r="R94" i="2" s="1"/>
  <c r="Q96" i="2"/>
  <c r="R96" i="2" s="1"/>
  <c r="Q98" i="2"/>
  <c r="R98" i="2" s="1"/>
  <c r="Q100" i="2"/>
  <c r="R100" i="2" s="1"/>
  <c r="Q44" i="2"/>
  <c r="R44" i="2" s="1"/>
  <c r="O103" i="2" l="1"/>
  <c r="J103" i="2"/>
  <c r="L103" i="2"/>
  <c r="Q102" i="2"/>
  <c r="P40" i="2"/>
  <c r="P103" i="2" s="1"/>
  <c r="M40" i="2" l="1"/>
  <c r="M103" i="2" l="1"/>
  <c r="Q40" i="2"/>
  <c r="Q103" i="2" s="1"/>
  <c r="F102" i="2"/>
  <c r="R102" i="2" s="1"/>
  <c r="F40" i="2" l="1"/>
  <c r="F104" i="2" l="1"/>
  <c r="F109" i="2"/>
  <c r="F111" i="2"/>
  <c r="F105" i="2" l="1"/>
  <c r="F106" i="2"/>
  <c r="F107" i="2" s="1"/>
</calcChain>
</file>

<file path=xl/comments1.xml><?xml version="1.0" encoding="utf-8"?>
<comments xmlns="http://schemas.openxmlformats.org/spreadsheetml/2006/main">
  <authors>
    <author>Ondřej Peřina</author>
  </authors>
  <commentList>
    <comment ref="E11" authorId="0">
      <text>
        <r>
          <rPr>
            <b/>
            <sz val="8"/>
            <color indexed="81"/>
            <rFont val="Tahoma"/>
            <family val="2"/>
            <charset val="238"/>
          </rPr>
          <t>Ondřej Peřina:</t>
        </r>
        <r>
          <rPr>
            <sz val="8"/>
            <color indexed="81"/>
            <rFont val="Tahoma"/>
            <family val="2"/>
            <charset val="238"/>
          </rPr>
          <t xml:space="preserve">
u odvodu registrace pouze počet platících, jinak všichni členové</t>
        </r>
      </text>
    </comment>
    <comment ref="M43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vlastní prostředky kraje z členských příspěvků či vlastních výdělků (účelově nevázané)</t>
        </r>
      </text>
    </comment>
    <comment ref="N43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mohou být účelově vázány, pokud to externí poskytovatel bude vyžadovat ve smlouvě</t>
        </r>
      </text>
    </comment>
  </commentList>
</comments>
</file>

<file path=xl/sharedStrings.xml><?xml version="1.0" encoding="utf-8"?>
<sst xmlns="http://schemas.openxmlformats.org/spreadsheetml/2006/main" count="231" uniqueCount="156">
  <si>
    <t>Junák - svaz skautů a skautek ČR, Liberecký kraj</t>
  </si>
  <si>
    <t>řádek</t>
  </si>
  <si>
    <t>položka</t>
  </si>
  <si>
    <t>přepočet na 1 člena</t>
  </si>
  <si>
    <t>verze:</t>
  </si>
  <si>
    <t>schváleno:</t>
  </si>
  <si>
    <t>Příjmy</t>
  </si>
  <si>
    <t>změna rozpočtu</t>
  </si>
  <si>
    <t>Odvod registrace členů na KRJ Libereckého kraje</t>
  </si>
  <si>
    <t>∑</t>
  </si>
  <si>
    <t>Celkem</t>
  </si>
  <si>
    <t>částka celkem</t>
  </si>
  <si>
    <t>Výdaje</t>
  </si>
  <si>
    <t>skutečnost</t>
  </si>
  <si>
    <t>---</t>
  </si>
  <si>
    <t>Výsledek rozpočtu (rezerva)</t>
  </si>
  <si>
    <t>Cestovné členů krajské rady</t>
  </si>
  <si>
    <t>mimo zpravodajů, kteří mají cesty v rámci své kapitoly</t>
  </si>
  <si>
    <t>IČ: 709 00 973 | ev. č.: 510</t>
  </si>
  <si>
    <t>nahrazuje:</t>
  </si>
  <si>
    <t>Zemědělská 302/18a, 46008 Liberec 8</t>
  </si>
  <si>
    <t>dle předpokládaného minimálního počtu členů v kraji</t>
  </si>
  <si>
    <t>čerpá se pouze z externích zdrojů</t>
  </si>
  <si>
    <t>externí</t>
  </si>
  <si>
    <t>kapitoly</t>
  </si>
  <si>
    <t>volená KRJ</t>
  </si>
  <si>
    <t>Revizní komise</t>
  </si>
  <si>
    <t>cestovné RK, provoz + materiál</t>
  </si>
  <si>
    <t>předseda RK</t>
  </si>
  <si>
    <t>předseda KRJ</t>
  </si>
  <si>
    <t>hospodář + předseda KRJ</t>
  </si>
  <si>
    <t>Provoz kanceláře: Vedení bankovního účtu</t>
  </si>
  <si>
    <t>hospodář</t>
  </si>
  <si>
    <t>vlastní</t>
  </si>
  <si>
    <t>Provoz kanceláře: Nájemné kancelář + archiv / sklad</t>
  </si>
  <si>
    <t>Hospodář + fundraiser (mzda)</t>
  </si>
  <si>
    <t>Hospodář (aktualizace účetního SW)</t>
  </si>
  <si>
    <t>Dotace: převod na NOJ (nadstavba)</t>
  </si>
  <si>
    <t>Dotace: převod na NOJ (základ)</t>
  </si>
  <si>
    <t>správce kapitoly</t>
  </si>
  <si>
    <t>zdroj financí</t>
  </si>
  <si>
    <t>Příjmy rozpočtu Skautské chaty Seleška</t>
  </si>
  <si>
    <t>Výdaje rozpočtu Skautské chaty Seleška</t>
  </si>
  <si>
    <t>Seleška</t>
  </si>
  <si>
    <t>sk. Seleška + předseda KRJ</t>
  </si>
  <si>
    <t>orientační procento celkové rezervy v rozpočtech junáckého kraje</t>
  </si>
  <si>
    <t>Dotace: motivační bonusový systém pro NOJ</t>
  </si>
  <si>
    <t>Dotační / Grantová kapitola: Projekty a akce OJ</t>
  </si>
  <si>
    <t>2 hlídky na republikovém kole (cesta: dotace, ostatní: vlastní)</t>
  </si>
  <si>
    <t>po odečtení části na krajské aktivity; částka na NOJ dle vyhlášky</t>
  </si>
  <si>
    <t>Počet registrovaných členů v Libereckém kraji (do 26 let / nad 26 let):</t>
  </si>
  <si>
    <t>Reálné počty registrovaných (platících členů):</t>
  </si>
  <si>
    <t>odhad dle předchozích let a plánovaných 10% škrtů</t>
  </si>
  <si>
    <t>Dary, sponzoři</t>
  </si>
  <si>
    <t>v rámci setkání budou vzdělávací semináře (účast 40 osob)</t>
  </si>
  <si>
    <t>pozitivní motivace OJ za plnění povinností (mimořádné dotace)</t>
  </si>
  <si>
    <t>Dotační kapitola: Podpora výjezdů za vzděláváním</t>
  </si>
  <si>
    <t>zpravodaj pro vzdělávání</t>
  </si>
  <si>
    <t>Setkání vedení středisek s krajem</t>
  </si>
  <si>
    <t>Projekty KRJ, weby, propagace</t>
  </si>
  <si>
    <t>Výjezdní zasedání KRJ</t>
  </si>
  <si>
    <t>víkendové zasedání KRJ mimo kancelář</t>
  </si>
  <si>
    <t>dotace pro účastníky z Libereckého kraje na rádcovském kurzu</t>
  </si>
  <si>
    <t>předpoklad nutné částky k získání (reálné dle minulých let)</t>
  </si>
  <si>
    <t>dle samostatně schváleného rozpočtu chaty Seleška</t>
  </si>
  <si>
    <t>náklady dle předchozích let</t>
  </si>
  <si>
    <t>dle minulých let</t>
  </si>
  <si>
    <t>za spolupráci na DnyGIS 2013</t>
  </si>
  <si>
    <t>uspořádání krajského kola</t>
  </si>
  <si>
    <t>dotace na vzdělávání + vlastní prostředky</t>
  </si>
  <si>
    <t>občerstvení a zajištění akce</t>
  </si>
  <si>
    <t>placeno z dotace MŠMT a částečně příspěvkem chaty Seleška</t>
  </si>
  <si>
    <t>aktualizace na celý rok 2013</t>
  </si>
  <si>
    <t>Tým zpravodajů + rezerva předsedy</t>
  </si>
  <si>
    <t>Účastnické poplatky na akcích kraje</t>
  </si>
  <si>
    <t>předpokládané příjmy z účastnických poplatků jednotlivých akcí</t>
  </si>
  <si>
    <t>Zdroj financování výdajů dle příjmových kapitol</t>
  </si>
  <si>
    <r>
      <t xml:space="preserve">dotace MŠMT
</t>
    </r>
    <r>
      <rPr>
        <sz val="7.5"/>
        <rFont val="Calibri"/>
        <family val="2"/>
        <charset val="238"/>
      </rPr>
      <t>(pro kraje)</t>
    </r>
  </si>
  <si>
    <r>
      <t xml:space="preserve">dotace Junák
</t>
    </r>
    <r>
      <rPr>
        <sz val="7.5"/>
        <rFont val="Calibri"/>
        <family val="2"/>
        <charset val="238"/>
      </rPr>
      <t>(na vzdělávání)</t>
    </r>
  </si>
  <si>
    <t>účastnické poplatky</t>
  </si>
  <si>
    <t>dotace (vzdělávání)</t>
  </si>
  <si>
    <t>Kraj: Výsledek rozpočtu pouze kraje (bez chaty Seleška)</t>
  </si>
  <si>
    <t>Seleška: Výsledek samostaného rozpočtu chaty Seleška (po uhrazení splátky)</t>
  </si>
  <si>
    <t>zůstatek samostatného rozpočtu chaty Seleška po uhrazení roční splátky ve prospěch kraje</t>
  </si>
  <si>
    <t>Seleška: Roční splátka půjčky - rekonstrukce 2012 (na samostatný účet kraje)</t>
  </si>
  <si>
    <t>roční splátka půjčky na rekonstrukci Selešky 2012, která se vrací na samostatný spořicí účet kraje</t>
  </si>
  <si>
    <t>seleška</t>
  </si>
  <si>
    <t>mšmt (kraje)</t>
  </si>
  <si>
    <t>účast. poplatky</t>
  </si>
  <si>
    <t>kontrolní</t>
  </si>
  <si>
    <t>součet</t>
  </si>
  <si>
    <t>Dotace ze státního rozpočtu 2013 (částka na mzdy)</t>
  </si>
  <si>
    <t>samostatný částka vyčleněná na úhrady mezd zaměstnanců kraje</t>
  </si>
  <si>
    <r>
      <t xml:space="preserve">dotace MŠMT
</t>
    </r>
    <r>
      <rPr>
        <sz val="7.5"/>
        <rFont val="Calibri"/>
        <family val="2"/>
        <charset val="238"/>
      </rPr>
      <t>(mzdy)</t>
    </r>
  </si>
  <si>
    <t>mšmt (mzdy)</t>
  </si>
  <si>
    <t>převod celého základu dotace na NOJ (vyhláška KRJ 1/2013)</t>
  </si>
  <si>
    <t>max. 70%, zbytek OJ</t>
  </si>
  <si>
    <t>Finanční prostředky k dispozici dle typu zdroje</t>
  </si>
  <si>
    <t>kontrolní součet</t>
  </si>
  <si>
    <t>max. 70%</t>
  </si>
  <si>
    <t>případná spoluúčast</t>
  </si>
  <si>
    <t>dotace na vzdělávání + vlastní prostředky + účastnické poplatky</t>
  </si>
  <si>
    <t>nelze z dotace</t>
  </si>
  <si>
    <t>100,-/člen kraje</t>
  </si>
  <si>
    <t>150,-/účastník</t>
  </si>
  <si>
    <t>dle schváleného samostatného rozpočtu (bez příspěvku na mzdu)</t>
  </si>
  <si>
    <t>Příjmy na DnyGIS + envikešky a jejich rozvoj</t>
  </si>
  <si>
    <t>Příjmy z pronájmu materiálu</t>
  </si>
  <si>
    <t>projektor, notebook, plátno, plackovač</t>
  </si>
  <si>
    <t>Pořízení materiálu kraje</t>
  </si>
  <si>
    <t>envikešky, DnyGIS, domény, výročky, propagace skautlib.cz</t>
  </si>
  <si>
    <t>zůstatek krajského rozpočtu bez vlivu rozpočtu chaty Seleška - budování rezervy kraje</t>
  </si>
  <si>
    <t>Příspěvek chaty Seleška do rozpočtu KRJ</t>
  </si>
  <si>
    <t>spoluúčast chaty</t>
  </si>
  <si>
    <t>Rozpočet kraje na rok 2014</t>
  </si>
  <si>
    <t>2100 osob</t>
  </si>
  <si>
    <t>Dotace ze státního rozpočtu 2014 (nárokový základ)</t>
  </si>
  <si>
    <t>Dotace ze státního rozpočtu 2014 (nadstavba)</t>
  </si>
  <si>
    <t>Dotace na vzdělávání (setkání vedoucích - Mravenečník)</t>
  </si>
  <si>
    <t>Dotace na vzdělávání (tematické semináře)</t>
  </si>
  <si>
    <t>realizace 2 dnů (účast vždy po 20 osobách)</t>
  </si>
  <si>
    <t>Dotace na vzdělávání (krajské setkání roverů)</t>
  </si>
  <si>
    <t>realizace 1 víkend (účast 80 osob)</t>
  </si>
  <si>
    <t>max. 70%, zbytek KRJ</t>
  </si>
  <si>
    <t>(OČK, VZ, IK, …)</t>
  </si>
  <si>
    <t>Výchova: Krajské kolo ZSaV 2014</t>
  </si>
  <si>
    <t>výchovná zpravodajka</t>
  </si>
  <si>
    <t>Výchova: Účast hlídek na republikovém kole ZVaS 2014</t>
  </si>
  <si>
    <t>Výchova: Krajské setkání vedoucích Mravenečník 2014</t>
  </si>
  <si>
    <t>Roveři: Krajské setkání roverů</t>
  </si>
  <si>
    <t>zpravodaj pro rovery</t>
  </si>
  <si>
    <t>200,-/účastník</t>
  </si>
  <si>
    <t>Výchova: RK Žirafa Krkonoše</t>
  </si>
  <si>
    <t>120,-/účastník/den</t>
  </si>
  <si>
    <t>vlastní prostředky + účastnické poplatky (5 dní + 2 víkendy)</t>
  </si>
  <si>
    <t>Roveři: Regionální roverské akce</t>
  </si>
  <si>
    <t>vlastní prostředky + účastnické poplatky (2 víkendy)</t>
  </si>
  <si>
    <t>200,-/účastník/víkend</t>
  </si>
  <si>
    <t>Vzdělávání: Tematické semináře</t>
  </si>
  <si>
    <t>100,-/účastník/seminář</t>
  </si>
  <si>
    <t>místopřed. KRJ</t>
  </si>
  <si>
    <t>Asistentka KRJ (mzda)</t>
  </si>
  <si>
    <t>Výchova: Krajský RK Frak</t>
  </si>
  <si>
    <t>materiál, cestovné, reprezentace, další vzdělávání, …</t>
  </si>
  <si>
    <t>provozní i dlouhodobý materiál</t>
  </si>
  <si>
    <t>Krajský sněm + účast na VSJ v Litomyšli</t>
  </si>
  <si>
    <t>zajištění krajského sněmu + poplatky delegátů na VSJ 2014</t>
  </si>
  <si>
    <t>zpravodaj pro legislativu</t>
  </si>
  <si>
    <t>Dotace na vzdělávání (vůdcovské zkoušky v Jablonci n/N)</t>
  </si>
  <si>
    <t>v rámci jednoho zkouškového víkendu (cca 20 účastníků)</t>
  </si>
  <si>
    <t>Vzdělávání: Vůdcovské zkoušky v Jablonci n/N</t>
  </si>
  <si>
    <t>spoluúčast</t>
  </si>
  <si>
    <t xml:space="preserve">Letní setkání vzdělavatelů z kraje </t>
  </si>
  <si>
    <t>vlastní prostředky + účastnické poplatky</t>
  </si>
  <si>
    <t>100,-/vzdělavatel</t>
  </si>
  <si>
    <t>schváleno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</si>
</sst>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yyyy\-mm\-dd"/>
    <numFmt numFmtId="165" formatCode="#,##0_ ;[Red]\-#,##0\ "/>
    <numFmt numFmtId="166" formatCode="#,##0_ ;\-#,##0\ "/>
    <numFmt numFmtId="167" formatCode="#,##0.00\ &quot;Kč&quot;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2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3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Courier New"/>
      <family val="3"/>
      <charset val="238"/>
    </font>
    <font>
      <sz val="10"/>
      <color indexed="23"/>
      <name val="Calibri"/>
      <family val="2"/>
      <charset val="238"/>
    </font>
    <font>
      <i/>
      <sz val="8"/>
      <color indexed="23"/>
      <name val="Calibri"/>
      <family val="2"/>
      <charset val="238"/>
    </font>
    <font>
      <b/>
      <sz val="10"/>
      <color indexed="23"/>
      <name val="Calibri"/>
      <family val="2"/>
      <charset val="238"/>
    </font>
    <font>
      <sz val="8"/>
      <color indexed="23"/>
      <name val="Calibri"/>
      <family val="2"/>
      <charset val="238"/>
    </font>
    <font>
      <sz val="8"/>
      <name val="Calibri"/>
      <family val="2"/>
      <charset val="238"/>
    </font>
    <font>
      <sz val="7.5"/>
      <name val="Calibri"/>
      <family val="2"/>
      <charset val="238"/>
    </font>
    <font>
      <b/>
      <sz val="14"/>
      <name val="Calibri"/>
      <family val="2"/>
      <charset val="238"/>
    </font>
    <font>
      <sz val="8"/>
      <color theme="0" tint="-0.34998626667073579"/>
      <name val="Calibri"/>
      <family val="2"/>
      <charset val="238"/>
    </font>
    <font>
      <sz val="8"/>
      <color theme="0" tint="-0.49998474074526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44" fontId="4" fillId="0" borderId="0" xfId="1" applyFont="1" applyAlignment="1"/>
    <xf numFmtId="44" fontId="2" fillId="0" borderId="0" xfId="1" applyFont="1"/>
    <xf numFmtId="44" fontId="5" fillId="0" borderId="0" xfId="1" applyFont="1" applyAlignment="1"/>
    <xf numFmtId="165" fontId="4" fillId="0" borderId="0" xfId="1" applyNumberFormat="1" applyFont="1" applyAlignment="1"/>
    <xf numFmtId="0" fontId="9" fillId="0" borderId="0" xfId="0" applyFont="1"/>
    <xf numFmtId="165" fontId="5" fillId="0" borderId="0" xfId="1" applyNumberFormat="1" applyFont="1" applyAlignment="1"/>
    <xf numFmtId="0" fontId="2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0" borderId="1" xfId="0" applyFont="1" applyFill="1" applyBorder="1"/>
    <xf numFmtId="44" fontId="2" fillId="0" borderId="2" xfId="1" applyFont="1" applyFill="1" applyBorder="1"/>
    <xf numFmtId="0" fontId="2" fillId="0" borderId="3" xfId="0" applyFont="1" applyBorder="1"/>
    <xf numFmtId="44" fontId="9" fillId="2" borderId="4" xfId="1" applyFont="1" applyFill="1" applyBorder="1"/>
    <xf numFmtId="0" fontId="5" fillId="2" borderId="5" xfId="0" applyFont="1" applyFill="1" applyBorder="1" applyAlignment="1">
      <alignment horizontal="left"/>
    </xf>
    <xf numFmtId="0" fontId="9" fillId="2" borderId="6" xfId="0" applyFont="1" applyFill="1" applyBorder="1"/>
    <xf numFmtId="0" fontId="11" fillId="2" borderId="7" xfId="0" applyFont="1" applyFill="1" applyBorder="1" applyAlignment="1">
      <alignment horizontal="left" indent="1"/>
    </xf>
    <xf numFmtId="0" fontId="9" fillId="2" borderId="8" xfId="0" applyFont="1" applyFill="1" applyBorder="1"/>
    <xf numFmtId="44" fontId="9" fillId="2" borderId="7" xfId="1" applyFont="1" applyFill="1" applyBorder="1"/>
    <xf numFmtId="44" fontId="9" fillId="3" borderId="8" xfId="1" applyFont="1" applyFill="1" applyBorder="1"/>
    <xf numFmtId="0" fontId="5" fillId="4" borderId="5" xfId="0" applyFont="1" applyFill="1" applyBorder="1" applyAlignment="1">
      <alignment horizontal="left"/>
    </xf>
    <xf numFmtId="44" fontId="9" fillId="4" borderId="8" xfId="1" applyFont="1" applyFill="1" applyBorder="1"/>
    <xf numFmtId="44" fontId="9" fillId="4" borderId="4" xfId="1" applyFont="1" applyFill="1" applyBorder="1"/>
    <xf numFmtId="44" fontId="9" fillId="5" borderId="8" xfId="1" applyFont="1" applyFill="1" applyBorder="1"/>
    <xf numFmtId="0" fontId="9" fillId="4" borderId="6" xfId="0" applyFont="1" applyFill="1" applyBorder="1"/>
    <xf numFmtId="0" fontId="11" fillId="4" borderId="7" xfId="0" applyFont="1" applyFill="1" applyBorder="1" applyAlignment="1">
      <alignment horizontal="left" indent="1"/>
    </xf>
    <xf numFmtId="0" fontId="9" fillId="4" borderId="8" xfId="0" applyFont="1" applyFill="1" applyBorder="1"/>
    <xf numFmtId="44" fontId="5" fillId="4" borderId="9" xfId="1" applyFont="1" applyFill="1" applyBorder="1" applyAlignment="1">
      <alignment horizontal="center" wrapText="1"/>
    </xf>
    <xf numFmtId="166" fontId="5" fillId="2" borderId="9" xfId="1" applyNumberFormat="1" applyFont="1" applyFill="1" applyBorder="1" applyAlignment="1">
      <alignment horizontal="center" wrapText="1"/>
    </xf>
    <xf numFmtId="44" fontId="2" fillId="0" borderId="2" xfId="1" quotePrefix="1" applyFont="1" applyFill="1" applyBorder="1" applyAlignment="1">
      <alignment horizontal="center"/>
    </xf>
    <xf numFmtId="44" fontId="9" fillId="2" borderId="8" xfId="1" quotePrefix="1" applyFont="1" applyFill="1" applyBorder="1" applyAlignment="1">
      <alignment horizontal="center"/>
    </xf>
    <xf numFmtId="44" fontId="5" fillId="2" borderId="5" xfId="1" applyFont="1" applyFill="1" applyBorder="1" applyAlignment="1">
      <alignment wrapText="1"/>
    </xf>
    <xf numFmtId="44" fontId="5" fillId="4" borderId="5" xfId="1" applyFont="1" applyFill="1" applyBorder="1" applyAlignment="1">
      <alignment wrapText="1"/>
    </xf>
    <xf numFmtId="0" fontId="2" fillId="0" borderId="10" xfId="0" applyFont="1" applyBorder="1"/>
    <xf numFmtId="0" fontId="2" fillId="0" borderId="11" xfId="0" applyFont="1" applyBorder="1" applyAlignment="1">
      <alignment horizontal="left" indent="1"/>
    </xf>
    <xf numFmtId="0" fontId="2" fillId="0" borderId="12" xfId="0" applyFont="1" applyBorder="1"/>
    <xf numFmtId="44" fontId="2" fillId="0" borderId="13" xfId="1" quotePrefix="1" applyFont="1" applyBorder="1" applyAlignment="1">
      <alignment horizontal="center"/>
    </xf>
    <xf numFmtId="44" fontId="2" fillId="0" borderId="13" xfId="1" applyFont="1" applyBorder="1"/>
    <xf numFmtId="44" fontId="9" fillId="2" borderId="14" xfId="1" applyFont="1" applyFill="1" applyBorder="1"/>
    <xf numFmtId="44" fontId="9" fillId="4" borderId="14" xfId="1" applyFont="1" applyFill="1" applyBorder="1"/>
    <xf numFmtId="44" fontId="9" fillId="4" borderId="7" xfId="1" quotePrefix="1" applyFont="1" applyFill="1" applyBorder="1" applyAlignment="1">
      <alignment horizontal="center"/>
    </xf>
    <xf numFmtId="0" fontId="12" fillId="0" borderId="3" xfId="0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left" vertical="top" indent="1"/>
    </xf>
    <xf numFmtId="0" fontId="13" fillId="0" borderId="15" xfId="0" applyFont="1" applyFill="1" applyBorder="1" applyAlignment="1">
      <alignment horizontal="left" vertical="top" indent="1"/>
    </xf>
    <xf numFmtId="44" fontId="12" fillId="0" borderId="2" xfId="1" applyFont="1" applyFill="1" applyBorder="1" applyAlignment="1">
      <alignment horizontal="left" vertical="top" indent="1"/>
    </xf>
    <xf numFmtId="44" fontId="14" fillId="2" borderId="4" xfId="1" applyFont="1" applyFill="1" applyBorder="1" applyAlignment="1">
      <alignment horizontal="left" vertical="top" indent="1"/>
    </xf>
    <xf numFmtId="0" fontId="12" fillId="0" borderId="0" xfId="0" applyFont="1" applyAlignment="1">
      <alignment horizontal="left" vertical="top" indent="1"/>
    </xf>
    <xf numFmtId="44" fontId="14" fillId="4" borderId="4" xfId="1" applyFont="1" applyFill="1" applyBorder="1" applyAlignment="1">
      <alignment horizontal="left" vertical="top" indent="1"/>
    </xf>
    <xf numFmtId="0" fontId="12" fillId="0" borderId="16" xfId="0" applyFont="1" applyBorder="1" applyAlignment="1">
      <alignment horizontal="left" vertical="top" indent="1"/>
    </xf>
    <xf numFmtId="0" fontId="12" fillId="0" borderId="17" xfId="0" applyFont="1" applyFill="1" applyBorder="1" applyAlignment="1">
      <alignment horizontal="left" vertical="top" indent="1"/>
    </xf>
    <xf numFmtId="44" fontId="14" fillId="4" borderId="18" xfId="1" applyFont="1" applyFill="1" applyBorder="1" applyAlignment="1">
      <alignment horizontal="left" vertical="top" indent="1"/>
    </xf>
    <xf numFmtId="0" fontId="13" fillId="0" borderId="19" xfId="0" applyFont="1" applyFill="1" applyBorder="1" applyAlignment="1">
      <alignment horizontal="left" vertical="top" indent="1"/>
    </xf>
    <xf numFmtId="44" fontId="12" fillId="0" borderId="19" xfId="1" quotePrefix="1" applyFont="1" applyFill="1" applyBorder="1" applyAlignment="1">
      <alignment horizontal="left" vertical="top" indent="1"/>
    </xf>
    <xf numFmtId="44" fontId="12" fillId="0" borderId="15" xfId="1" applyFont="1" applyFill="1" applyBorder="1" applyAlignment="1">
      <alignment horizontal="left" vertical="top" indent="1"/>
    </xf>
    <xf numFmtId="44" fontId="14" fillId="2" borderId="18" xfId="1" applyFont="1" applyFill="1" applyBorder="1" applyAlignment="1">
      <alignment horizontal="left" vertical="top" indent="1"/>
    </xf>
    <xf numFmtId="164" fontId="4" fillId="0" borderId="0" xfId="0" quotePrefix="1" applyNumberFormat="1" applyFont="1" applyAlignment="1">
      <alignment horizontal="center"/>
    </xf>
    <xf numFmtId="10" fontId="2" fillId="0" borderId="0" xfId="2" applyNumberFormat="1" applyFont="1"/>
    <xf numFmtId="0" fontId="9" fillId="4" borderId="8" xfId="0" quotePrefix="1" applyFont="1" applyFill="1" applyBorder="1" applyAlignment="1">
      <alignment horizontal="center"/>
    </xf>
    <xf numFmtId="0" fontId="9" fillId="2" borderId="8" xfId="0" quotePrefix="1" applyFont="1" applyFill="1" applyBorder="1" applyAlignment="1">
      <alignment horizontal="center"/>
    </xf>
    <xf numFmtId="0" fontId="12" fillId="0" borderId="24" xfId="0" applyFont="1" applyBorder="1" applyAlignment="1">
      <alignment horizontal="left" vertical="top" indent="1"/>
    </xf>
    <xf numFmtId="10" fontId="15" fillId="7" borderId="5" xfId="2" applyNumberFormat="1" applyFont="1" applyFill="1" applyBorder="1" applyAlignment="1">
      <alignment horizontal="center" vertical="top"/>
    </xf>
    <xf numFmtId="44" fontId="12" fillId="0" borderId="2" xfId="1" applyFont="1" applyFill="1" applyBorder="1" applyAlignment="1">
      <alignment horizontal="center" vertical="top"/>
    </xf>
    <xf numFmtId="44" fontId="12" fillId="0" borderId="2" xfId="1" quotePrefix="1" applyFont="1" applyFill="1" applyBorder="1" applyAlignment="1">
      <alignment horizontal="left" vertical="top" indent="1"/>
    </xf>
    <xf numFmtId="14" fontId="4" fillId="0" borderId="0" xfId="0" quotePrefix="1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 applyAlignment="1">
      <alignment horizontal="left" indent="1"/>
    </xf>
    <xf numFmtId="44" fontId="9" fillId="6" borderId="23" xfId="1" applyFont="1" applyFill="1" applyBorder="1"/>
    <xf numFmtId="0" fontId="12" fillId="0" borderId="9" xfId="0" applyFont="1" applyFill="1" applyBorder="1" applyAlignment="1">
      <alignment horizontal="left" vertical="top" indent="1"/>
    </xf>
    <xf numFmtId="0" fontId="12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Alignment="1"/>
    <xf numFmtId="0" fontId="12" fillId="0" borderId="0" xfId="0" applyFont="1" applyFill="1" applyAlignment="1">
      <alignment horizontal="left" vertical="top" indent="1"/>
    </xf>
    <xf numFmtId="44" fontId="2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9" fillId="0" borderId="0" xfId="0" quotePrefix="1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 vertical="center" wrapText="1"/>
    </xf>
    <xf numFmtId="10" fontId="15" fillId="7" borderId="4" xfId="2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indent="1"/>
    </xf>
    <xf numFmtId="44" fontId="9" fillId="6" borderId="4" xfId="1" applyFont="1" applyFill="1" applyBorder="1"/>
    <xf numFmtId="44" fontId="9" fillId="6" borderId="14" xfId="1" applyFont="1" applyFill="1" applyBorder="1"/>
    <xf numFmtId="10" fontId="15" fillId="7" borderId="18" xfId="2" applyNumberFormat="1" applyFont="1" applyFill="1" applyBorder="1" applyAlignment="1">
      <alignment horizontal="center" vertical="top"/>
    </xf>
    <xf numFmtId="44" fontId="5" fillId="8" borderId="23" xfId="1" applyFont="1" applyFill="1" applyBorder="1" applyAlignment="1">
      <alignment horizontal="center" vertical="center" wrapText="1"/>
    </xf>
    <xf numFmtId="0" fontId="16" fillId="7" borderId="23" xfId="0" quotePrefix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top"/>
    </xf>
    <xf numFmtId="0" fontId="12" fillId="0" borderId="33" xfId="0" applyFont="1" applyFill="1" applyBorder="1" applyAlignment="1">
      <alignment vertical="top"/>
    </xf>
    <xf numFmtId="0" fontId="5" fillId="9" borderId="20" xfId="0" applyFont="1" applyFill="1" applyBorder="1" applyAlignment="1"/>
    <xf numFmtId="0" fontId="5" fillId="9" borderId="21" xfId="0" applyFont="1" applyFill="1" applyBorder="1" applyAlignment="1"/>
    <xf numFmtId="0" fontId="18" fillId="9" borderId="22" xfId="0" applyFont="1" applyFill="1" applyBorder="1" applyAlignment="1">
      <alignment vertical="top"/>
    </xf>
    <xf numFmtId="167" fontId="9" fillId="10" borderId="8" xfId="0" applyNumberFormat="1" applyFont="1" applyFill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167" fontId="19" fillId="0" borderId="16" xfId="0" applyNumberFormat="1" applyFont="1" applyBorder="1" applyAlignment="1">
      <alignment horizontal="center" vertical="top"/>
    </xf>
    <xf numFmtId="167" fontId="19" fillId="0" borderId="3" xfId="0" applyNumberFormat="1" applyFont="1" applyBorder="1" applyAlignment="1">
      <alignment horizontal="center" vertical="top"/>
    </xf>
    <xf numFmtId="167" fontId="2" fillId="0" borderId="41" xfId="0" applyNumberFormat="1" applyFont="1" applyBorder="1" applyAlignment="1">
      <alignment horizontal="center"/>
    </xf>
    <xf numFmtId="167" fontId="19" fillId="0" borderId="43" xfId="0" applyNumberFormat="1" applyFont="1" applyBorder="1" applyAlignment="1">
      <alignment horizontal="center" vertical="top"/>
    </xf>
    <xf numFmtId="167" fontId="19" fillId="0" borderId="4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/>
    </xf>
    <xf numFmtId="167" fontId="19" fillId="0" borderId="19" xfId="0" applyNumberFormat="1" applyFont="1" applyBorder="1" applyAlignment="1">
      <alignment horizontal="center" vertical="top"/>
    </xf>
    <xf numFmtId="167" fontId="12" fillId="0" borderId="1" xfId="0" applyNumberFormat="1" applyFont="1" applyBorder="1" applyAlignment="1">
      <alignment horizontal="center" vertical="top"/>
    </xf>
    <xf numFmtId="167" fontId="19" fillId="0" borderId="19" xfId="0" applyNumberFormat="1" applyFont="1" applyBorder="1" applyAlignment="1">
      <alignment horizontal="center"/>
    </xf>
    <xf numFmtId="167" fontId="19" fillId="0" borderId="1" xfId="0" applyNumberFormat="1" applyFont="1" applyBorder="1" applyAlignment="1">
      <alignment horizontal="center" vertical="top"/>
    </xf>
    <xf numFmtId="167" fontId="9" fillId="9" borderId="6" xfId="0" applyNumberFormat="1" applyFont="1" applyFill="1" applyBorder="1" applyAlignment="1">
      <alignment horizontal="center"/>
    </xf>
    <xf numFmtId="167" fontId="9" fillId="9" borderId="7" xfId="0" applyNumberFormat="1" applyFont="1" applyFill="1" applyBorder="1" applyAlignment="1">
      <alignment horizontal="center"/>
    </xf>
    <xf numFmtId="167" fontId="9" fillId="9" borderId="45" xfId="0" applyNumberFormat="1" applyFont="1" applyFill="1" applyBorder="1" applyAlignment="1">
      <alignment horizontal="center"/>
    </xf>
    <xf numFmtId="0" fontId="9" fillId="9" borderId="24" xfId="0" applyFont="1" applyFill="1" applyBorder="1" applyAlignment="1">
      <alignment horizontal="center"/>
    </xf>
    <xf numFmtId="0" fontId="9" fillId="9" borderId="44" xfId="0" applyFont="1" applyFill="1" applyBorder="1" applyAlignment="1">
      <alignment horizontal="center"/>
    </xf>
    <xf numFmtId="0" fontId="9" fillId="9" borderId="33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/>
    </xf>
    <xf numFmtId="0" fontId="9" fillId="10" borderId="23" xfId="0" applyFont="1" applyFill="1" applyBorder="1" applyAlignment="1">
      <alignment horizontal="center"/>
    </xf>
    <xf numFmtId="167" fontId="20" fillId="0" borderId="0" xfId="0" applyNumberFormat="1" applyFont="1" applyAlignment="1">
      <alignment horizontal="center"/>
    </xf>
    <xf numFmtId="167" fontId="9" fillId="9" borderId="24" xfId="0" applyNumberFormat="1" applyFont="1" applyFill="1" applyBorder="1" applyAlignment="1">
      <alignment horizontal="center"/>
    </xf>
    <xf numFmtId="167" fontId="9" fillId="9" borderId="9" xfId="0" applyNumberFormat="1" applyFont="1" applyFill="1" applyBorder="1" applyAlignment="1">
      <alignment horizontal="center"/>
    </xf>
    <xf numFmtId="167" fontId="9" fillId="9" borderId="8" xfId="0" applyNumberFormat="1" applyFont="1" applyFill="1" applyBorder="1" applyAlignment="1">
      <alignment horizontal="center"/>
    </xf>
    <xf numFmtId="167" fontId="2" fillId="0" borderId="3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167" fontId="2" fillId="0" borderId="41" xfId="0" applyNumberFormat="1" applyFont="1" applyBorder="1" applyAlignment="1">
      <alignment horizontal="center" vertical="top"/>
    </xf>
    <xf numFmtId="167" fontId="20" fillId="0" borderId="0" xfId="0" applyNumberFormat="1" applyFont="1" applyAlignment="1">
      <alignment horizontal="center" vertical="top"/>
    </xf>
    <xf numFmtId="167" fontId="2" fillId="9" borderId="4" xfId="0" applyNumberFormat="1" applyFont="1" applyFill="1" applyBorder="1" applyAlignment="1">
      <alignment horizontal="center"/>
    </xf>
    <xf numFmtId="167" fontId="19" fillId="9" borderId="18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16" fillId="0" borderId="1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1"/>
    </xf>
    <xf numFmtId="0" fontId="13" fillId="0" borderId="33" xfId="0" applyFont="1" applyFill="1" applyBorder="1" applyAlignment="1">
      <alignment horizontal="left" vertical="top" indent="1"/>
    </xf>
    <xf numFmtId="0" fontId="16" fillId="0" borderId="2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top" indent="1"/>
    </xf>
    <xf numFmtId="0" fontId="13" fillId="0" borderId="0" xfId="0" applyFont="1" applyFill="1" applyBorder="1" applyAlignment="1">
      <alignment horizontal="left" vertical="top" indent="1"/>
    </xf>
    <xf numFmtId="0" fontId="13" fillId="0" borderId="41" xfId="0" applyFont="1" applyFill="1" applyBorder="1" applyAlignment="1">
      <alignment horizontal="left" vertical="top" indent="1"/>
    </xf>
    <xf numFmtId="0" fontId="16" fillId="0" borderId="29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8" fillId="2" borderId="22" xfId="0" applyFont="1" applyFill="1" applyBorder="1" applyAlignment="1">
      <alignment horizontal="left" vertical="top"/>
    </xf>
    <xf numFmtId="0" fontId="8" fillId="2" borderId="20" xfId="0" applyFont="1" applyFill="1" applyBorder="1" applyAlignment="1">
      <alignment horizontal="left" vertical="top"/>
    </xf>
    <xf numFmtId="44" fontId="5" fillId="2" borderId="20" xfId="1" applyFont="1" applyFill="1" applyBorder="1" applyAlignment="1">
      <alignment horizontal="center" wrapText="1"/>
    </xf>
    <xf numFmtId="44" fontId="5" fillId="2" borderId="21" xfId="1" applyFont="1" applyFill="1" applyBorder="1" applyAlignment="1">
      <alignment horizontal="center" wrapText="1"/>
    </xf>
    <xf numFmtId="0" fontId="8" fillId="4" borderId="22" xfId="0" applyFont="1" applyFill="1" applyBorder="1" applyAlignment="1">
      <alignment horizontal="left" vertical="top"/>
    </xf>
    <xf numFmtId="0" fontId="8" fillId="4" borderId="20" xfId="0" applyFont="1" applyFill="1" applyBorder="1" applyAlignment="1">
      <alignment horizontal="left" vertical="top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top" indent="1"/>
    </xf>
    <xf numFmtId="0" fontId="13" fillId="0" borderId="17" xfId="0" applyFont="1" applyFill="1" applyBorder="1" applyAlignment="1">
      <alignment horizontal="left" vertical="top" indent="1"/>
    </xf>
    <xf numFmtId="0" fontId="13" fillId="0" borderId="43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vertical="top"/>
    </xf>
    <xf numFmtId="0" fontId="13" fillId="0" borderId="33" xfId="0" applyFont="1" applyFill="1" applyBorder="1" applyAlignment="1">
      <alignment vertical="top"/>
    </xf>
    <xf numFmtId="0" fontId="2" fillId="0" borderId="3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4" fontId="5" fillId="3" borderId="23" xfId="1" applyFont="1" applyFill="1" applyBorder="1" applyAlignment="1">
      <alignment horizontal="center" wrapText="1"/>
    </xf>
    <xf numFmtId="44" fontId="10" fillId="3" borderId="5" xfId="1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44" fontId="5" fillId="5" borderId="23" xfId="1" applyFont="1" applyFill="1" applyBorder="1" applyAlignment="1">
      <alignment horizontal="center" wrapText="1"/>
    </xf>
    <xf numFmtId="44" fontId="10" fillId="5" borderId="5" xfId="1" applyFont="1" applyFill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8" fillId="7" borderId="22" xfId="0" applyFont="1" applyFill="1" applyBorder="1" applyAlignment="1">
      <alignment horizontal="left" vertical="center"/>
    </xf>
    <xf numFmtId="0" fontId="8" fillId="7" borderId="20" xfId="0" applyFont="1" applyFill="1" applyBorder="1" applyAlignment="1">
      <alignment horizontal="left" vertical="center"/>
    </xf>
    <xf numFmtId="0" fontId="8" fillId="7" borderId="21" xfId="0" applyFont="1" applyFill="1" applyBorder="1" applyAlignment="1">
      <alignment horizontal="left" vertical="center"/>
    </xf>
    <xf numFmtId="44" fontId="5" fillId="4" borderId="20" xfId="1" applyFont="1" applyFill="1" applyBorder="1" applyAlignment="1">
      <alignment horizontal="center" wrapText="1"/>
    </xf>
    <xf numFmtId="44" fontId="5" fillId="4" borderId="21" xfId="1" applyFont="1" applyFill="1" applyBorder="1" applyAlignment="1">
      <alignment horizontal="center" wrapText="1"/>
    </xf>
    <xf numFmtId="0" fontId="5" fillId="10" borderId="23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9" fillId="10" borderId="23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1</xdr:col>
      <xdr:colOff>447675</xdr:colOff>
      <xdr:row>3</xdr:row>
      <xdr:rowOff>0</xdr:rowOff>
    </xdr:to>
    <xdr:pic>
      <xdr:nvPicPr>
        <xdr:cNvPr id="2" name="Picture 1" descr="junak_znak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5810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1"/>
  <sheetViews>
    <sheetView showGridLines="0" tabSelected="1" zoomScaleNormal="100" workbookViewId="0">
      <selection activeCell="H28" sqref="H28:H29"/>
    </sheetView>
  </sheetViews>
  <sheetFormatPr defaultRowHeight="12.75" x14ac:dyDescent="0.2"/>
  <cols>
    <col min="1" max="1" width="2.42578125" style="1" customWidth="1"/>
    <col min="2" max="2" width="8.28515625" style="10" customWidth="1"/>
    <col min="3" max="3" width="47.140625" style="1" customWidth="1"/>
    <col min="4" max="5" width="11.42578125" style="5" customWidth="1"/>
    <col min="6" max="6" width="15.85546875" style="5" bestFit="1" customWidth="1"/>
    <col min="7" max="7" width="11.42578125" style="1" customWidth="1"/>
    <col min="8" max="8" width="11.42578125" style="12" customWidth="1"/>
    <col min="9" max="9" width="2.5703125" style="77" customWidth="1"/>
    <col min="10" max="16" width="16.7109375" style="1" customWidth="1"/>
    <col min="17" max="17" width="14.5703125" style="1" customWidth="1"/>
    <col min="18" max="18" width="13" style="1" customWidth="1"/>
    <col min="19" max="16384" width="9.140625" style="1"/>
  </cols>
  <sheetData>
    <row r="1" spans="1:10" ht="36" x14ac:dyDescent="0.2">
      <c r="C1" s="129" t="s">
        <v>114</v>
      </c>
      <c r="D1" s="129"/>
      <c r="E1" s="129"/>
      <c r="F1" s="129"/>
      <c r="H1" s="14"/>
    </row>
    <row r="2" spans="1:10" ht="7.5" customHeight="1" x14ac:dyDescent="0.25">
      <c r="C2" s="2"/>
      <c r="D2" s="4"/>
      <c r="E2" s="4"/>
      <c r="F2" s="4"/>
      <c r="H2" s="13"/>
    </row>
    <row r="3" spans="1:10" ht="15" customHeight="1" x14ac:dyDescent="0.25">
      <c r="C3" s="3" t="s">
        <v>0</v>
      </c>
      <c r="G3" s="6" t="s">
        <v>4</v>
      </c>
      <c r="H3" s="15">
        <v>41665</v>
      </c>
    </row>
    <row r="4" spans="1:10" ht="15" customHeight="1" x14ac:dyDescent="0.25">
      <c r="C4" s="2" t="s">
        <v>20</v>
      </c>
      <c r="G4" s="4" t="s">
        <v>5</v>
      </c>
      <c r="H4" s="70" t="s">
        <v>155</v>
      </c>
    </row>
    <row r="5" spans="1:10" ht="15" customHeight="1" x14ac:dyDescent="0.25">
      <c r="C5" s="2" t="s">
        <v>18</v>
      </c>
      <c r="G5" s="4" t="s">
        <v>19</v>
      </c>
      <c r="H5" s="62" t="s">
        <v>14</v>
      </c>
    </row>
    <row r="6" spans="1:10" ht="7.5" customHeight="1" x14ac:dyDescent="0.25">
      <c r="C6" s="2"/>
      <c r="D6" s="4"/>
      <c r="E6" s="4"/>
      <c r="F6" s="4"/>
      <c r="H6" s="13"/>
    </row>
    <row r="7" spans="1:10" ht="15" customHeight="1" x14ac:dyDescent="0.25">
      <c r="A7" s="152" t="s">
        <v>50</v>
      </c>
      <c r="B7" s="152"/>
      <c r="C7" s="152"/>
      <c r="D7" s="9"/>
      <c r="E7" s="9"/>
      <c r="H7" s="13"/>
    </row>
    <row r="8" spans="1:10" ht="15" customHeight="1" x14ac:dyDescent="0.25">
      <c r="A8" s="153" t="s">
        <v>51</v>
      </c>
      <c r="B8" s="153"/>
      <c r="C8" s="153"/>
      <c r="D8" s="7">
        <v>1650</v>
      </c>
      <c r="E8" s="7">
        <v>450</v>
      </c>
      <c r="H8" s="16"/>
    </row>
    <row r="9" spans="1:10" ht="7.5" customHeight="1" x14ac:dyDescent="0.25">
      <c r="C9" s="2"/>
      <c r="D9" s="4"/>
      <c r="E9" s="4"/>
      <c r="F9" s="4"/>
      <c r="H9" s="13"/>
    </row>
    <row r="10" spans="1:10" s="3" customFormat="1" ht="24.75" customHeight="1" x14ac:dyDescent="0.25">
      <c r="A10" s="154" t="s">
        <v>6</v>
      </c>
      <c r="B10" s="155"/>
      <c r="C10" s="155"/>
      <c r="D10" s="156" t="s">
        <v>3</v>
      </c>
      <c r="E10" s="157"/>
      <c r="F10" s="179" t="s">
        <v>11</v>
      </c>
      <c r="G10" s="181" t="s">
        <v>7</v>
      </c>
      <c r="H10" s="181" t="s">
        <v>40</v>
      </c>
      <c r="I10" s="78"/>
    </row>
    <row r="11" spans="1:10" s="3" customFormat="1" ht="12.75" customHeight="1" x14ac:dyDescent="0.25">
      <c r="A11" s="183" t="s">
        <v>1</v>
      </c>
      <c r="B11" s="184"/>
      <c r="C11" s="21" t="s">
        <v>2</v>
      </c>
      <c r="D11" s="35" t="s">
        <v>115</v>
      </c>
      <c r="E11" s="38" t="s">
        <v>13</v>
      </c>
      <c r="F11" s="180"/>
      <c r="G11" s="182"/>
      <c r="H11" s="182"/>
      <c r="I11" s="78"/>
    </row>
    <row r="12" spans="1:10" x14ac:dyDescent="0.2">
      <c r="A12" s="19"/>
      <c r="B12" s="11">
        <v>1</v>
      </c>
      <c r="C12" s="17" t="s">
        <v>116</v>
      </c>
      <c r="D12" s="36" t="s">
        <v>14</v>
      </c>
      <c r="E12" s="18"/>
      <c r="F12" s="20">
        <v>385000</v>
      </c>
      <c r="G12" s="186"/>
      <c r="H12" s="185" t="s">
        <v>77</v>
      </c>
    </row>
    <row r="13" spans="1:10" s="53" customFormat="1" ht="10.5" customHeight="1" x14ac:dyDescent="0.2">
      <c r="A13" s="55"/>
      <c r="B13" s="56"/>
      <c r="C13" s="58" t="s">
        <v>52</v>
      </c>
      <c r="D13" s="59"/>
      <c r="E13" s="60"/>
      <c r="F13" s="61"/>
      <c r="G13" s="168"/>
      <c r="H13" s="170"/>
      <c r="I13" s="79"/>
    </row>
    <row r="14" spans="1:10" x14ac:dyDescent="0.2">
      <c r="A14" s="19"/>
      <c r="B14" s="11">
        <v>2</v>
      </c>
      <c r="C14" s="17" t="s">
        <v>117</v>
      </c>
      <c r="D14" s="36" t="s">
        <v>14</v>
      </c>
      <c r="E14" s="18"/>
      <c r="F14" s="20">
        <v>150000</v>
      </c>
      <c r="G14" s="167"/>
      <c r="H14" s="169" t="s">
        <v>77</v>
      </c>
      <c r="I14" s="80"/>
      <c r="J14" s="63"/>
    </row>
    <row r="15" spans="1:10" s="53" customFormat="1" ht="10.5" customHeight="1" x14ac:dyDescent="0.2">
      <c r="A15" s="55"/>
      <c r="B15" s="56"/>
      <c r="C15" s="58" t="s">
        <v>52</v>
      </c>
      <c r="D15" s="59"/>
      <c r="E15" s="60"/>
      <c r="F15" s="61"/>
      <c r="G15" s="168"/>
      <c r="H15" s="170"/>
      <c r="I15" s="80"/>
    </row>
    <row r="16" spans="1:10" x14ac:dyDescent="0.2">
      <c r="A16" s="19"/>
      <c r="B16" s="11">
        <v>3</v>
      </c>
      <c r="C16" s="17" t="s">
        <v>91</v>
      </c>
      <c r="D16" s="36" t="s">
        <v>14</v>
      </c>
      <c r="E16" s="18">
        <v>20</v>
      </c>
      <c r="F16" s="45">
        <f>($D$8+$E$8)*E16</f>
        <v>42000</v>
      </c>
      <c r="G16" s="167"/>
      <c r="H16" s="169" t="s">
        <v>93</v>
      </c>
      <c r="I16" s="80"/>
      <c r="J16" s="63"/>
    </row>
    <row r="17" spans="1:9" s="53" customFormat="1" ht="10.5" customHeight="1" x14ac:dyDescent="0.2">
      <c r="A17" s="48"/>
      <c r="B17" s="49"/>
      <c r="C17" s="58" t="s">
        <v>92</v>
      </c>
      <c r="D17" s="59"/>
      <c r="E17" s="51"/>
      <c r="F17" s="52"/>
      <c r="G17" s="168"/>
      <c r="H17" s="170"/>
      <c r="I17" s="80"/>
    </row>
    <row r="18" spans="1:9" x14ac:dyDescent="0.2">
      <c r="A18" s="40"/>
      <c r="B18" s="41">
        <v>4</v>
      </c>
      <c r="C18" s="42" t="s">
        <v>8</v>
      </c>
      <c r="D18" s="43" t="s">
        <v>14</v>
      </c>
      <c r="E18" s="44">
        <v>40</v>
      </c>
      <c r="F18" s="45">
        <f>($D$8+$E$8)*E18</f>
        <v>84000</v>
      </c>
      <c r="G18" s="143"/>
      <c r="H18" s="160" t="s">
        <v>33</v>
      </c>
      <c r="I18" s="81"/>
    </row>
    <row r="19" spans="1:9" s="53" customFormat="1" ht="10.5" customHeight="1" x14ac:dyDescent="0.2">
      <c r="A19" s="48"/>
      <c r="B19" s="49"/>
      <c r="C19" s="58" t="s">
        <v>21</v>
      </c>
      <c r="D19" s="59"/>
      <c r="E19" s="51"/>
      <c r="F19" s="52"/>
      <c r="G19" s="135"/>
      <c r="H19" s="161"/>
      <c r="I19" s="81"/>
    </row>
    <row r="20" spans="1:9" x14ac:dyDescent="0.2">
      <c r="A20" s="40"/>
      <c r="B20" s="41">
        <v>5</v>
      </c>
      <c r="C20" s="42" t="s">
        <v>118</v>
      </c>
      <c r="D20" s="43" t="s">
        <v>14</v>
      </c>
      <c r="E20" s="43"/>
      <c r="F20" s="45">
        <v>5000</v>
      </c>
      <c r="G20" s="143"/>
      <c r="H20" s="160" t="s">
        <v>78</v>
      </c>
      <c r="I20" s="81"/>
    </row>
    <row r="21" spans="1:9" s="53" customFormat="1" ht="10.5" customHeight="1" x14ac:dyDescent="0.2">
      <c r="A21" s="48"/>
      <c r="B21" s="49"/>
      <c r="C21" s="58" t="s">
        <v>54</v>
      </c>
      <c r="D21" s="59"/>
      <c r="E21" s="68"/>
      <c r="F21" s="52"/>
      <c r="G21" s="135"/>
      <c r="H21" s="161"/>
      <c r="I21" s="81"/>
    </row>
    <row r="22" spans="1:9" x14ac:dyDescent="0.2">
      <c r="A22" s="40"/>
      <c r="B22" s="41">
        <v>6</v>
      </c>
      <c r="C22" s="42" t="s">
        <v>119</v>
      </c>
      <c r="D22" s="43" t="s">
        <v>14</v>
      </c>
      <c r="E22" s="43"/>
      <c r="F22" s="45">
        <v>2000</v>
      </c>
      <c r="G22" s="143"/>
      <c r="H22" s="160" t="s">
        <v>78</v>
      </c>
      <c r="I22" s="81"/>
    </row>
    <row r="23" spans="1:9" s="53" customFormat="1" ht="10.5" customHeight="1" x14ac:dyDescent="0.2">
      <c r="A23" s="48"/>
      <c r="B23" s="49"/>
      <c r="C23" s="58" t="s">
        <v>120</v>
      </c>
      <c r="D23" s="59"/>
      <c r="E23" s="51"/>
      <c r="F23" s="52"/>
      <c r="G23" s="135"/>
      <c r="H23" s="161"/>
      <c r="I23" s="81"/>
    </row>
    <row r="24" spans="1:9" x14ac:dyDescent="0.2">
      <c r="A24" s="40"/>
      <c r="B24" s="41">
        <v>7</v>
      </c>
      <c r="C24" s="42" t="s">
        <v>148</v>
      </c>
      <c r="D24" s="43" t="s">
        <v>14</v>
      </c>
      <c r="E24" s="43"/>
      <c r="F24" s="45">
        <v>5500</v>
      </c>
      <c r="G24" s="143"/>
      <c r="H24" s="160" t="s">
        <v>78</v>
      </c>
      <c r="I24" s="81"/>
    </row>
    <row r="25" spans="1:9" s="53" customFormat="1" ht="10.5" customHeight="1" x14ac:dyDescent="0.2">
      <c r="A25" s="48"/>
      <c r="B25" s="49"/>
      <c r="C25" s="58" t="s">
        <v>149</v>
      </c>
      <c r="D25" s="59"/>
      <c r="E25" s="51"/>
      <c r="F25" s="52"/>
      <c r="G25" s="135"/>
      <c r="H25" s="161"/>
      <c r="I25" s="81"/>
    </row>
    <row r="26" spans="1:9" x14ac:dyDescent="0.2">
      <c r="A26" s="40"/>
      <c r="B26" s="41">
        <v>8</v>
      </c>
      <c r="C26" s="42" t="s">
        <v>121</v>
      </c>
      <c r="D26" s="43" t="s">
        <v>14</v>
      </c>
      <c r="E26" s="43"/>
      <c r="F26" s="45">
        <v>12000</v>
      </c>
      <c r="G26" s="143"/>
      <c r="H26" s="160" t="s">
        <v>78</v>
      </c>
      <c r="I26" s="81"/>
    </row>
    <row r="27" spans="1:9" s="53" customFormat="1" ht="10.5" customHeight="1" x14ac:dyDescent="0.2">
      <c r="A27" s="48"/>
      <c r="B27" s="49"/>
      <c r="C27" s="58" t="s">
        <v>122</v>
      </c>
      <c r="D27" s="59"/>
      <c r="E27" s="51"/>
      <c r="F27" s="52"/>
      <c r="G27" s="135"/>
      <c r="H27" s="161"/>
      <c r="I27" s="81"/>
    </row>
    <row r="28" spans="1:9" x14ac:dyDescent="0.2">
      <c r="A28" s="40"/>
      <c r="B28" s="41">
        <v>9</v>
      </c>
      <c r="C28" s="42" t="s">
        <v>106</v>
      </c>
      <c r="D28" s="43" t="s">
        <v>14</v>
      </c>
      <c r="E28" s="44"/>
      <c r="F28" s="45">
        <v>25000</v>
      </c>
      <c r="G28" s="143"/>
      <c r="H28" s="160" t="s">
        <v>23</v>
      </c>
      <c r="I28" s="81"/>
    </row>
    <row r="29" spans="1:9" s="53" customFormat="1" ht="10.5" customHeight="1" x14ac:dyDescent="0.2">
      <c r="A29" s="48"/>
      <c r="B29" s="49"/>
      <c r="C29" s="58" t="s">
        <v>67</v>
      </c>
      <c r="D29" s="59"/>
      <c r="E29" s="51"/>
      <c r="F29" s="52"/>
      <c r="G29" s="135"/>
      <c r="H29" s="161"/>
      <c r="I29" s="81"/>
    </row>
    <row r="30" spans="1:9" x14ac:dyDescent="0.2">
      <c r="A30" s="40"/>
      <c r="B30" s="41">
        <v>10</v>
      </c>
      <c r="C30" s="42" t="s">
        <v>107</v>
      </c>
      <c r="D30" s="43" t="s">
        <v>14</v>
      </c>
      <c r="E30" s="44"/>
      <c r="F30" s="45">
        <v>10000</v>
      </c>
      <c r="G30" s="143"/>
      <c r="H30" s="160" t="s">
        <v>33</v>
      </c>
      <c r="I30" s="81"/>
    </row>
    <row r="31" spans="1:9" s="53" customFormat="1" ht="10.5" customHeight="1" x14ac:dyDescent="0.2">
      <c r="A31" s="48"/>
      <c r="B31" s="49"/>
      <c r="C31" s="58" t="s">
        <v>108</v>
      </c>
      <c r="D31" s="59"/>
      <c r="E31" s="51"/>
      <c r="F31" s="52"/>
      <c r="G31" s="151"/>
      <c r="H31" s="162"/>
      <c r="I31" s="81"/>
    </row>
    <row r="32" spans="1:9" x14ac:dyDescent="0.2">
      <c r="A32" s="40"/>
      <c r="B32" s="41">
        <v>11</v>
      </c>
      <c r="C32" s="42" t="s">
        <v>53</v>
      </c>
      <c r="D32" s="43" t="s">
        <v>14</v>
      </c>
      <c r="E32" s="44"/>
      <c r="F32" s="45">
        <v>40000</v>
      </c>
      <c r="G32" s="143"/>
      <c r="H32" s="160" t="s">
        <v>23</v>
      </c>
      <c r="I32" s="81"/>
    </row>
    <row r="33" spans="1:18" s="53" customFormat="1" ht="10.5" customHeight="1" x14ac:dyDescent="0.2">
      <c r="A33" s="48"/>
      <c r="B33" s="49"/>
      <c r="C33" s="58" t="s">
        <v>63</v>
      </c>
      <c r="D33" s="59"/>
      <c r="E33" s="51"/>
      <c r="F33" s="52"/>
      <c r="G33" s="151"/>
      <c r="H33" s="162"/>
      <c r="I33" s="81"/>
    </row>
    <row r="34" spans="1:18" x14ac:dyDescent="0.2">
      <c r="A34" s="40"/>
      <c r="B34" s="41">
        <v>12</v>
      </c>
      <c r="C34" s="42" t="s">
        <v>74</v>
      </c>
      <c r="D34" s="43" t="s">
        <v>14</v>
      </c>
      <c r="E34" s="44"/>
      <c r="F34" s="45">
        <v>71000</v>
      </c>
      <c r="G34" s="143"/>
      <c r="H34" s="160" t="s">
        <v>79</v>
      </c>
      <c r="I34" s="81"/>
      <c r="O34" s="1">
        <f>25*200*2</f>
        <v>10000</v>
      </c>
    </row>
    <row r="35" spans="1:18" s="53" customFormat="1" ht="10.5" customHeight="1" x14ac:dyDescent="0.2">
      <c r="A35" s="48"/>
      <c r="B35" s="49"/>
      <c r="C35" s="58" t="s">
        <v>75</v>
      </c>
      <c r="D35" s="59"/>
      <c r="E35" s="51"/>
      <c r="F35" s="52"/>
      <c r="G35" s="135"/>
      <c r="H35" s="161"/>
      <c r="I35" s="81"/>
    </row>
    <row r="36" spans="1:18" x14ac:dyDescent="0.2">
      <c r="A36" s="40"/>
      <c r="B36" s="41">
        <v>13</v>
      </c>
      <c r="C36" s="42" t="s">
        <v>112</v>
      </c>
      <c r="D36" s="43" t="s">
        <v>14</v>
      </c>
      <c r="E36" s="44"/>
      <c r="F36" s="45">
        <v>15000</v>
      </c>
      <c r="G36" s="143"/>
      <c r="H36" s="160" t="s">
        <v>33</v>
      </c>
      <c r="I36" s="81"/>
    </row>
    <row r="37" spans="1:18" s="53" customFormat="1" ht="10.5" customHeight="1" x14ac:dyDescent="0.2">
      <c r="A37" s="48"/>
      <c r="B37" s="49"/>
      <c r="C37" s="58" t="s">
        <v>113</v>
      </c>
      <c r="D37" s="59"/>
      <c r="E37" s="51"/>
      <c r="F37" s="52"/>
      <c r="G37" s="151"/>
      <c r="H37" s="162"/>
      <c r="I37" s="81"/>
    </row>
    <row r="38" spans="1:18" ht="12.75" customHeight="1" x14ac:dyDescent="0.2">
      <c r="A38" s="40"/>
      <c r="B38" s="41">
        <v>14</v>
      </c>
      <c r="C38" s="42" t="s">
        <v>41</v>
      </c>
      <c r="D38" s="43" t="s">
        <v>14</v>
      </c>
      <c r="E38" s="43"/>
      <c r="F38" s="45">
        <f>320000-F36</f>
        <v>305000</v>
      </c>
      <c r="G38" s="143"/>
      <c r="H38" s="160" t="s">
        <v>43</v>
      </c>
      <c r="I38" s="82"/>
      <c r="J38" s="199" t="s">
        <v>97</v>
      </c>
      <c r="K38" s="199"/>
      <c r="L38" s="199"/>
      <c r="M38" s="199"/>
      <c r="N38" s="199"/>
      <c r="O38" s="199"/>
      <c r="P38" s="199"/>
      <c r="Q38" s="201" t="s">
        <v>98</v>
      </c>
    </row>
    <row r="39" spans="1:18" s="53" customFormat="1" ht="10.5" customHeight="1" x14ac:dyDescent="0.2">
      <c r="A39" s="48"/>
      <c r="B39" s="49"/>
      <c r="C39" s="58" t="s">
        <v>64</v>
      </c>
      <c r="D39" s="59"/>
      <c r="E39" s="51"/>
      <c r="F39" s="52"/>
      <c r="G39" s="166"/>
      <c r="H39" s="165"/>
      <c r="I39" s="82"/>
      <c r="J39" s="200"/>
      <c r="K39" s="200"/>
      <c r="L39" s="200"/>
      <c r="M39" s="200"/>
      <c r="N39" s="200"/>
      <c r="O39" s="200"/>
      <c r="P39" s="200"/>
      <c r="Q39" s="202"/>
    </row>
    <row r="40" spans="1:18" s="8" customFormat="1" ht="13.5" x14ac:dyDescent="0.25">
      <c r="A40" s="22"/>
      <c r="B40" s="23" t="s">
        <v>9</v>
      </c>
      <c r="C40" s="24" t="s">
        <v>10</v>
      </c>
      <c r="D40" s="37" t="s">
        <v>14</v>
      </c>
      <c r="E40" s="25"/>
      <c r="F40" s="26">
        <f>SUM(F12:F39)</f>
        <v>1151500</v>
      </c>
      <c r="G40" s="65"/>
      <c r="H40" s="65" t="s">
        <v>14</v>
      </c>
      <c r="I40" s="83"/>
      <c r="J40" s="120">
        <f>SUM(F12,F14)</f>
        <v>535000</v>
      </c>
      <c r="K40" s="113">
        <f>F16</f>
        <v>42000</v>
      </c>
      <c r="L40" s="113">
        <f>SUM(F20,F22,F24,F26)</f>
        <v>24500</v>
      </c>
      <c r="M40" s="113">
        <f>SUM(F18,F30,F36)</f>
        <v>109000</v>
      </c>
      <c r="N40" s="113">
        <f>SUM(F28,F32)</f>
        <v>65000</v>
      </c>
      <c r="O40" s="113">
        <f>SUM(F34)</f>
        <v>71000</v>
      </c>
      <c r="P40" s="121">
        <f>SUM(F38)</f>
        <v>305000</v>
      </c>
      <c r="Q40" s="122">
        <f>SUM(J40:P40)</f>
        <v>1151500</v>
      </c>
    </row>
    <row r="41" spans="1:18" ht="12" customHeight="1" x14ac:dyDescent="0.2"/>
    <row r="42" spans="1:18" s="3" customFormat="1" ht="24.75" customHeight="1" x14ac:dyDescent="0.25">
      <c r="A42" s="158" t="s">
        <v>12</v>
      </c>
      <c r="B42" s="159"/>
      <c r="C42" s="159"/>
      <c r="D42" s="197" t="s">
        <v>3</v>
      </c>
      <c r="E42" s="198"/>
      <c r="F42" s="189" t="s">
        <v>11</v>
      </c>
      <c r="G42" s="187" t="s">
        <v>7</v>
      </c>
      <c r="H42" s="187" t="s">
        <v>39</v>
      </c>
      <c r="I42" s="84"/>
      <c r="J42" s="98" t="s">
        <v>76</v>
      </c>
      <c r="K42" s="96"/>
      <c r="L42" s="96"/>
      <c r="M42" s="96"/>
      <c r="N42" s="96"/>
      <c r="O42" s="96"/>
      <c r="P42" s="97"/>
      <c r="Q42" s="118" t="s">
        <v>89</v>
      </c>
    </row>
    <row r="43" spans="1:18" s="3" customFormat="1" ht="12.75" customHeight="1" x14ac:dyDescent="0.25">
      <c r="A43" s="163" t="s">
        <v>1</v>
      </c>
      <c r="B43" s="164"/>
      <c r="C43" s="27" t="s">
        <v>2</v>
      </c>
      <c r="D43" s="34" t="s">
        <v>115</v>
      </c>
      <c r="E43" s="39" t="s">
        <v>13</v>
      </c>
      <c r="F43" s="190"/>
      <c r="G43" s="188" t="s">
        <v>24</v>
      </c>
      <c r="H43" s="188" t="s">
        <v>24</v>
      </c>
      <c r="I43" s="84"/>
      <c r="J43" s="114" t="s">
        <v>87</v>
      </c>
      <c r="K43" s="115" t="s">
        <v>94</v>
      </c>
      <c r="L43" s="115" t="s">
        <v>80</v>
      </c>
      <c r="M43" s="115" t="s">
        <v>33</v>
      </c>
      <c r="N43" s="115" t="s">
        <v>23</v>
      </c>
      <c r="O43" s="115" t="s">
        <v>88</v>
      </c>
      <c r="P43" s="116" t="s">
        <v>86</v>
      </c>
      <c r="Q43" s="117" t="s">
        <v>90</v>
      </c>
    </row>
    <row r="44" spans="1:18" ht="12.75" customHeight="1" x14ac:dyDescent="0.2">
      <c r="A44" s="19"/>
      <c r="B44" s="11">
        <v>1</v>
      </c>
      <c r="C44" s="17" t="s">
        <v>38</v>
      </c>
      <c r="D44" s="36"/>
      <c r="E44" s="18"/>
      <c r="F44" s="29">
        <v>385000</v>
      </c>
      <c r="G44" s="140"/>
      <c r="H44" s="142" t="s">
        <v>30</v>
      </c>
      <c r="I44" s="76"/>
      <c r="J44" s="100">
        <v>385000</v>
      </c>
      <c r="K44" s="106"/>
      <c r="L44" s="106"/>
      <c r="M44" s="106"/>
      <c r="N44" s="106"/>
      <c r="O44" s="106"/>
      <c r="P44" s="103"/>
      <c r="Q44" s="127">
        <f>SUM(J44:P44)</f>
        <v>385000</v>
      </c>
      <c r="R44" s="119">
        <f>F44-Q44</f>
        <v>0</v>
      </c>
    </row>
    <row r="45" spans="1:18" s="53" customFormat="1" ht="10.5" customHeight="1" x14ac:dyDescent="0.2">
      <c r="A45" s="48"/>
      <c r="B45" s="49"/>
      <c r="C45" s="58" t="s">
        <v>95</v>
      </c>
      <c r="D45" s="59"/>
      <c r="E45" s="51"/>
      <c r="F45" s="54"/>
      <c r="G45" s="147"/>
      <c r="H45" s="150"/>
      <c r="I45" s="76"/>
      <c r="J45" s="101" t="s">
        <v>96</v>
      </c>
      <c r="K45" s="107"/>
      <c r="L45" s="107"/>
      <c r="M45" s="107"/>
      <c r="N45" s="107"/>
      <c r="O45" s="107"/>
      <c r="P45" s="104"/>
      <c r="Q45" s="128"/>
      <c r="R45" s="126"/>
    </row>
    <row r="46" spans="1:18" ht="12.75" customHeight="1" x14ac:dyDescent="0.2">
      <c r="A46" s="40"/>
      <c r="B46" s="41">
        <v>2</v>
      </c>
      <c r="C46" s="42" t="s">
        <v>37</v>
      </c>
      <c r="D46" s="44"/>
      <c r="E46" s="44"/>
      <c r="F46" s="46">
        <f>F14-(80000-F16)</f>
        <v>112000</v>
      </c>
      <c r="G46" s="147"/>
      <c r="H46" s="150" t="s">
        <v>30</v>
      </c>
      <c r="I46" s="76"/>
      <c r="J46" s="100">
        <v>112000</v>
      </c>
      <c r="K46" s="106"/>
      <c r="L46" s="106"/>
      <c r="M46" s="106"/>
      <c r="N46" s="106"/>
      <c r="O46" s="106"/>
      <c r="P46" s="103"/>
      <c r="Q46" s="127">
        <f>SUM(J46:P46)</f>
        <v>112000</v>
      </c>
      <c r="R46" s="119">
        <f>F46-Q46</f>
        <v>0</v>
      </c>
    </row>
    <row r="47" spans="1:18" s="53" customFormat="1" ht="10.5" customHeight="1" x14ac:dyDescent="0.2">
      <c r="A47" s="48"/>
      <c r="B47" s="49"/>
      <c r="C47" s="58" t="s">
        <v>49</v>
      </c>
      <c r="D47" s="59"/>
      <c r="E47" s="51"/>
      <c r="F47" s="54"/>
      <c r="G47" s="147"/>
      <c r="H47" s="150"/>
      <c r="I47" s="76"/>
      <c r="J47" s="101" t="s">
        <v>96</v>
      </c>
      <c r="K47" s="107"/>
      <c r="L47" s="107"/>
      <c r="M47" s="107"/>
      <c r="N47" s="107"/>
      <c r="O47" s="107"/>
      <c r="P47" s="104"/>
      <c r="Q47" s="128"/>
      <c r="R47" s="126"/>
    </row>
    <row r="48" spans="1:18" ht="12.75" customHeight="1" x14ac:dyDescent="0.2">
      <c r="A48" s="40"/>
      <c r="B48" s="41">
        <v>3</v>
      </c>
      <c r="C48" s="42" t="s">
        <v>56</v>
      </c>
      <c r="D48" s="44"/>
      <c r="E48" s="44"/>
      <c r="F48" s="46">
        <v>11500</v>
      </c>
      <c r="G48" s="147"/>
      <c r="H48" s="150" t="s">
        <v>57</v>
      </c>
      <c r="I48" s="76"/>
      <c r="J48" s="100">
        <v>8000</v>
      </c>
      <c r="K48" s="106"/>
      <c r="L48" s="106"/>
      <c r="M48" s="106">
        <v>3500</v>
      </c>
      <c r="N48" s="106"/>
      <c r="O48" s="106"/>
      <c r="P48" s="103"/>
      <c r="Q48" s="127">
        <f>SUM(J48:P48)</f>
        <v>11500</v>
      </c>
      <c r="R48" s="119">
        <f>F48-Q48</f>
        <v>0</v>
      </c>
    </row>
    <row r="49" spans="1:18" s="53" customFormat="1" ht="10.5" customHeight="1" x14ac:dyDescent="0.2">
      <c r="A49" s="48"/>
      <c r="B49" s="49"/>
      <c r="C49" s="58" t="s">
        <v>124</v>
      </c>
      <c r="D49" s="59"/>
      <c r="E49" s="51"/>
      <c r="F49" s="54"/>
      <c r="G49" s="147"/>
      <c r="H49" s="150"/>
      <c r="I49" s="76"/>
      <c r="J49" s="101" t="s">
        <v>123</v>
      </c>
      <c r="K49" s="107"/>
      <c r="L49" s="107"/>
      <c r="M49" s="107"/>
      <c r="N49" s="107"/>
      <c r="O49" s="107"/>
      <c r="P49" s="104"/>
      <c r="Q49" s="128"/>
      <c r="R49" s="126"/>
    </row>
    <row r="50" spans="1:18" ht="12.75" customHeight="1" x14ac:dyDescent="0.2">
      <c r="A50" s="40"/>
      <c r="B50" s="41">
        <v>4</v>
      </c>
      <c r="C50" s="42" t="s">
        <v>47</v>
      </c>
      <c r="D50" s="44"/>
      <c r="E50" s="44"/>
      <c r="F50" s="46">
        <v>50000</v>
      </c>
      <c r="G50" s="147"/>
      <c r="H50" s="150" t="s">
        <v>25</v>
      </c>
      <c r="I50" s="76"/>
      <c r="J50" s="100"/>
      <c r="K50" s="106"/>
      <c r="L50" s="106"/>
      <c r="M50" s="106">
        <v>25000</v>
      </c>
      <c r="N50" s="106">
        <v>25000</v>
      </c>
      <c r="O50" s="106"/>
      <c r="P50" s="103"/>
      <c r="Q50" s="127">
        <f>SUM(J50:P50)</f>
        <v>50000</v>
      </c>
      <c r="R50" s="119">
        <f>F50-Q50</f>
        <v>0</v>
      </c>
    </row>
    <row r="51" spans="1:18" s="53" customFormat="1" ht="10.5" customHeight="1" x14ac:dyDescent="0.2">
      <c r="A51" s="48"/>
      <c r="B51" s="49"/>
      <c r="C51" s="58" t="s">
        <v>22</v>
      </c>
      <c r="D51" s="59"/>
      <c r="E51" s="51"/>
      <c r="F51" s="54"/>
      <c r="G51" s="147"/>
      <c r="H51" s="150"/>
      <c r="I51" s="76"/>
      <c r="J51" s="101"/>
      <c r="K51" s="107"/>
      <c r="L51" s="107"/>
      <c r="M51" s="107"/>
      <c r="N51" s="107"/>
      <c r="O51" s="107"/>
      <c r="P51" s="104"/>
      <c r="Q51" s="128"/>
      <c r="R51" s="126"/>
    </row>
    <row r="52" spans="1:18" x14ac:dyDescent="0.2">
      <c r="A52" s="40"/>
      <c r="B52" s="41">
        <v>5</v>
      </c>
      <c r="C52" s="42" t="s">
        <v>46</v>
      </c>
      <c r="D52" s="44"/>
      <c r="E52" s="44"/>
      <c r="F52" s="46">
        <v>21000</v>
      </c>
      <c r="G52" s="147"/>
      <c r="H52" s="150" t="s">
        <v>29</v>
      </c>
      <c r="I52" s="76"/>
      <c r="J52" s="100">
        <v>10000</v>
      </c>
      <c r="K52" s="106"/>
      <c r="L52" s="106"/>
      <c r="M52" s="106">
        <v>11000</v>
      </c>
      <c r="N52" s="106"/>
      <c r="O52" s="106"/>
      <c r="P52" s="103"/>
      <c r="Q52" s="127">
        <f>SUM(J52:P52)</f>
        <v>21000</v>
      </c>
      <c r="R52" s="119">
        <f>F52-Q52</f>
        <v>0</v>
      </c>
    </row>
    <row r="53" spans="1:18" s="53" customFormat="1" ht="10.5" customHeight="1" x14ac:dyDescent="0.2">
      <c r="A53" s="48"/>
      <c r="B53" s="49"/>
      <c r="C53" s="58" t="s">
        <v>55</v>
      </c>
      <c r="D53" s="59"/>
      <c r="E53" s="51"/>
      <c r="F53" s="54"/>
      <c r="G53" s="147"/>
      <c r="H53" s="150"/>
      <c r="I53" s="76"/>
      <c r="J53" s="101"/>
      <c r="K53" s="107"/>
      <c r="L53" s="107"/>
      <c r="M53" s="107"/>
      <c r="N53" s="107"/>
      <c r="O53" s="107"/>
      <c r="P53" s="104"/>
      <c r="Q53" s="128"/>
      <c r="R53" s="126"/>
    </row>
    <row r="54" spans="1:18" ht="12.75" customHeight="1" x14ac:dyDescent="0.2">
      <c r="A54" s="40"/>
      <c r="B54" s="41">
        <v>6</v>
      </c>
      <c r="C54" s="42" t="s">
        <v>125</v>
      </c>
      <c r="D54" s="44"/>
      <c r="E54" s="44"/>
      <c r="F54" s="46">
        <v>15000</v>
      </c>
      <c r="G54" s="147"/>
      <c r="H54" s="150" t="s">
        <v>126</v>
      </c>
      <c r="I54" s="76"/>
      <c r="J54" s="100"/>
      <c r="K54" s="106"/>
      <c r="L54" s="106"/>
      <c r="M54" s="108"/>
      <c r="N54" s="106">
        <v>15000</v>
      </c>
      <c r="O54" s="106"/>
      <c r="P54" s="103"/>
      <c r="Q54" s="127">
        <f>SUM(J54:P54)</f>
        <v>15000</v>
      </c>
      <c r="R54" s="119">
        <f>F54-Q54</f>
        <v>0</v>
      </c>
    </row>
    <row r="55" spans="1:18" s="53" customFormat="1" ht="10.5" customHeight="1" x14ac:dyDescent="0.2">
      <c r="A55" s="48"/>
      <c r="B55" s="49"/>
      <c r="C55" s="58" t="s">
        <v>68</v>
      </c>
      <c r="D55" s="59"/>
      <c r="E55" s="51"/>
      <c r="F55" s="54"/>
      <c r="G55" s="147"/>
      <c r="H55" s="150"/>
      <c r="I55" s="76"/>
      <c r="J55" s="101"/>
      <c r="K55" s="107"/>
      <c r="L55" s="107"/>
      <c r="M55" s="107"/>
      <c r="N55" s="107" t="s">
        <v>102</v>
      </c>
      <c r="O55" s="107"/>
      <c r="P55" s="104"/>
      <c r="Q55" s="128"/>
      <c r="R55" s="126"/>
    </row>
    <row r="56" spans="1:18" ht="12.75" customHeight="1" x14ac:dyDescent="0.2">
      <c r="A56" s="40"/>
      <c r="B56" s="41">
        <v>7</v>
      </c>
      <c r="C56" s="42" t="s">
        <v>127</v>
      </c>
      <c r="D56" s="44"/>
      <c r="E56" s="44"/>
      <c r="F56" s="46">
        <v>10000</v>
      </c>
      <c r="G56" s="147"/>
      <c r="H56" s="150" t="s">
        <v>126</v>
      </c>
      <c r="I56" s="76"/>
      <c r="J56" s="100"/>
      <c r="K56" s="106"/>
      <c r="L56" s="106"/>
      <c r="M56" s="106"/>
      <c r="N56" s="106">
        <v>10000</v>
      </c>
      <c r="O56" s="106"/>
      <c r="P56" s="103"/>
      <c r="Q56" s="127">
        <f>SUM(J56:P56)</f>
        <v>10000</v>
      </c>
      <c r="R56" s="119">
        <f>F56-Q56</f>
        <v>0</v>
      </c>
    </row>
    <row r="57" spans="1:18" s="53" customFormat="1" ht="10.5" customHeight="1" x14ac:dyDescent="0.2">
      <c r="A57" s="48"/>
      <c r="B57" s="49"/>
      <c r="C57" s="58" t="s">
        <v>48</v>
      </c>
      <c r="D57" s="59"/>
      <c r="E57" s="51"/>
      <c r="F57" s="54"/>
      <c r="G57" s="147"/>
      <c r="H57" s="150"/>
      <c r="I57" s="76"/>
      <c r="J57" s="101"/>
      <c r="K57" s="107"/>
      <c r="L57" s="107"/>
      <c r="M57" s="109"/>
      <c r="N57" s="107" t="s">
        <v>102</v>
      </c>
      <c r="O57" s="107"/>
      <c r="P57" s="104"/>
      <c r="Q57" s="128"/>
      <c r="R57" s="126"/>
    </row>
    <row r="58" spans="1:18" ht="12.75" customHeight="1" x14ac:dyDescent="0.2">
      <c r="A58" s="40"/>
      <c r="B58" s="41">
        <v>8</v>
      </c>
      <c r="C58" s="42" t="s">
        <v>128</v>
      </c>
      <c r="D58" s="44"/>
      <c r="E58" s="44"/>
      <c r="F58" s="46">
        <v>11000</v>
      </c>
      <c r="G58" s="147"/>
      <c r="H58" s="150" t="s">
        <v>29</v>
      </c>
      <c r="I58" s="76"/>
      <c r="J58" s="100"/>
      <c r="K58" s="106"/>
      <c r="L58" s="106">
        <v>5000</v>
      </c>
      <c r="M58" s="106"/>
      <c r="N58" s="106"/>
      <c r="O58" s="106">
        <v>6000</v>
      </c>
      <c r="P58" s="103"/>
      <c r="Q58" s="127">
        <f>SUM(J58:P58)</f>
        <v>11000</v>
      </c>
      <c r="R58" s="119">
        <f>F58-Q58</f>
        <v>0</v>
      </c>
    </row>
    <row r="59" spans="1:18" s="53" customFormat="1" ht="10.5" customHeight="1" x14ac:dyDescent="0.2">
      <c r="A59" s="48"/>
      <c r="B59" s="49"/>
      <c r="C59" s="58" t="s">
        <v>69</v>
      </c>
      <c r="D59" s="59"/>
      <c r="E59" s="51"/>
      <c r="F59" s="54"/>
      <c r="G59" s="147"/>
      <c r="H59" s="150"/>
      <c r="I59" s="76"/>
      <c r="J59" s="101"/>
      <c r="K59" s="107"/>
      <c r="L59" s="107" t="s">
        <v>99</v>
      </c>
      <c r="M59" s="107"/>
      <c r="N59" s="107"/>
      <c r="O59" s="107" t="s">
        <v>104</v>
      </c>
      <c r="P59" s="104"/>
      <c r="Q59" s="128"/>
      <c r="R59" s="126"/>
    </row>
    <row r="60" spans="1:18" x14ac:dyDescent="0.2">
      <c r="A60" s="40"/>
      <c r="B60" s="41">
        <v>9</v>
      </c>
      <c r="C60" s="42" t="s">
        <v>132</v>
      </c>
      <c r="D60" s="44"/>
      <c r="E60" s="44"/>
      <c r="F60" s="46">
        <v>6000</v>
      </c>
      <c r="G60" s="147"/>
      <c r="H60" s="150" t="s">
        <v>29</v>
      </c>
      <c r="I60" s="76"/>
      <c r="J60" s="100"/>
      <c r="K60" s="106"/>
      <c r="L60" s="106"/>
      <c r="M60" s="106">
        <v>6000</v>
      </c>
      <c r="N60" s="106"/>
      <c r="O60" s="106"/>
      <c r="P60" s="103"/>
      <c r="Q60" s="127">
        <f>SUM(J60:P60)</f>
        <v>6000</v>
      </c>
      <c r="R60" s="119">
        <f>F60-Q60</f>
        <v>0</v>
      </c>
    </row>
    <row r="61" spans="1:18" s="53" customFormat="1" ht="10.5" customHeight="1" x14ac:dyDescent="0.2">
      <c r="A61" s="48"/>
      <c r="B61" s="49"/>
      <c r="C61" s="58" t="s">
        <v>62</v>
      </c>
      <c r="D61" s="59"/>
      <c r="E61" s="51"/>
      <c r="F61" s="54"/>
      <c r="G61" s="147"/>
      <c r="H61" s="150"/>
      <c r="I61" s="76"/>
      <c r="J61" s="101"/>
      <c r="K61" s="107"/>
      <c r="L61" s="107"/>
      <c r="M61" s="107" t="s">
        <v>102</v>
      </c>
      <c r="N61" s="107"/>
      <c r="O61" s="107"/>
      <c r="P61" s="104"/>
      <c r="Q61" s="128"/>
      <c r="R61" s="126"/>
    </row>
    <row r="62" spans="1:18" ht="12.75" customHeight="1" x14ac:dyDescent="0.2">
      <c r="A62" s="40"/>
      <c r="B62" s="41">
        <v>10</v>
      </c>
      <c r="C62" s="42" t="s">
        <v>142</v>
      </c>
      <c r="D62" s="44"/>
      <c r="E62" s="44"/>
      <c r="F62" s="46">
        <v>33000</v>
      </c>
      <c r="G62" s="147"/>
      <c r="H62" s="150" t="s">
        <v>126</v>
      </c>
      <c r="I62" s="76"/>
      <c r="J62" s="100"/>
      <c r="K62" s="106"/>
      <c r="L62" s="106"/>
      <c r="M62" s="106">
        <v>3000</v>
      </c>
      <c r="N62" s="106">
        <v>3000</v>
      </c>
      <c r="O62" s="106">
        <v>27000</v>
      </c>
      <c r="P62" s="103"/>
      <c r="Q62" s="127">
        <f>SUM(J62:P62)</f>
        <v>33000</v>
      </c>
      <c r="R62" s="119">
        <f>F62-Q62</f>
        <v>0</v>
      </c>
    </row>
    <row r="63" spans="1:18" s="53" customFormat="1" ht="10.5" customHeight="1" x14ac:dyDescent="0.2">
      <c r="A63" s="48"/>
      <c r="B63" s="49"/>
      <c r="C63" s="58" t="s">
        <v>134</v>
      </c>
      <c r="D63" s="59"/>
      <c r="E63" s="51"/>
      <c r="F63" s="54"/>
      <c r="G63" s="147"/>
      <c r="H63" s="150"/>
      <c r="I63" s="76"/>
      <c r="J63" s="101"/>
      <c r="K63" s="107"/>
      <c r="L63" s="107"/>
      <c r="M63" s="107"/>
      <c r="N63" s="107"/>
      <c r="O63" s="107" t="s">
        <v>133</v>
      </c>
      <c r="P63" s="104"/>
      <c r="Q63" s="128"/>
      <c r="R63" s="126"/>
    </row>
    <row r="64" spans="1:18" ht="12.75" customHeight="1" x14ac:dyDescent="0.2">
      <c r="A64" s="40"/>
      <c r="B64" s="41">
        <v>11</v>
      </c>
      <c r="C64" s="42" t="s">
        <v>129</v>
      </c>
      <c r="D64" s="44"/>
      <c r="E64" s="44"/>
      <c r="F64" s="46">
        <v>32000</v>
      </c>
      <c r="G64" s="147"/>
      <c r="H64" s="150" t="s">
        <v>130</v>
      </c>
      <c r="I64" s="76"/>
      <c r="J64" s="100"/>
      <c r="K64" s="106"/>
      <c r="L64" s="106">
        <v>12000</v>
      </c>
      <c r="M64" s="106">
        <v>4000</v>
      </c>
      <c r="N64" s="106"/>
      <c r="O64" s="106">
        <v>16000</v>
      </c>
      <c r="P64" s="103"/>
      <c r="Q64" s="127">
        <f>SUM(J64:P64)</f>
        <v>32000</v>
      </c>
      <c r="R64" s="119">
        <f>F64-Q64</f>
        <v>0</v>
      </c>
    </row>
    <row r="65" spans="1:18" s="53" customFormat="1" ht="10.5" customHeight="1" x14ac:dyDescent="0.2">
      <c r="A65" s="48"/>
      <c r="B65" s="49"/>
      <c r="C65" s="58" t="s">
        <v>101</v>
      </c>
      <c r="D65" s="59"/>
      <c r="E65" s="51"/>
      <c r="F65" s="54"/>
      <c r="G65" s="147"/>
      <c r="H65" s="150"/>
      <c r="I65" s="76"/>
      <c r="J65" s="101"/>
      <c r="K65" s="107"/>
      <c r="L65" s="107" t="s">
        <v>99</v>
      </c>
      <c r="M65" s="107"/>
      <c r="N65" s="107"/>
      <c r="O65" s="107" t="s">
        <v>131</v>
      </c>
      <c r="P65" s="104"/>
      <c r="Q65" s="128"/>
      <c r="R65" s="126"/>
    </row>
    <row r="66" spans="1:18" ht="12.75" customHeight="1" x14ac:dyDescent="0.2">
      <c r="A66" s="40"/>
      <c r="B66" s="41">
        <v>12</v>
      </c>
      <c r="C66" s="42" t="s">
        <v>135</v>
      </c>
      <c r="D66" s="44"/>
      <c r="E66" s="44"/>
      <c r="F66" s="46">
        <v>12000</v>
      </c>
      <c r="G66" s="147"/>
      <c r="H66" s="150" t="s">
        <v>130</v>
      </c>
      <c r="I66" s="76"/>
      <c r="J66" s="100"/>
      <c r="K66" s="106"/>
      <c r="L66" s="106"/>
      <c r="M66" s="106">
        <v>2000</v>
      </c>
      <c r="N66" s="106"/>
      <c r="O66" s="106">
        <v>10000</v>
      </c>
      <c r="P66" s="103"/>
      <c r="Q66" s="127">
        <f>SUM(J66:P66)</f>
        <v>12000</v>
      </c>
      <c r="R66" s="119">
        <f>F66-Q66</f>
        <v>0</v>
      </c>
    </row>
    <row r="67" spans="1:18" s="53" customFormat="1" ht="10.5" customHeight="1" x14ac:dyDescent="0.2">
      <c r="A67" s="48"/>
      <c r="B67" s="49"/>
      <c r="C67" s="58" t="s">
        <v>136</v>
      </c>
      <c r="D67" s="59"/>
      <c r="E67" s="51"/>
      <c r="F67" s="54"/>
      <c r="G67" s="147"/>
      <c r="H67" s="150"/>
      <c r="I67" s="76"/>
      <c r="J67" s="101"/>
      <c r="K67" s="107"/>
      <c r="L67" s="107"/>
      <c r="M67" s="107" t="s">
        <v>100</v>
      </c>
      <c r="N67" s="107"/>
      <c r="O67" s="107" t="s">
        <v>137</v>
      </c>
      <c r="P67" s="104"/>
      <c r="Q67" s="128"/>
      <c r="R67" s="126"/>
    </row>
    <row r="68" spans="1:18" ht="12.75" customHeight="1" x14ac:dyDescent="0.2">
      <c r="A68" s="40"/>
      <c r="B68" s="41">
        <v>13</v>
      </c>
      <c r="C68" s="42" t="s">
        <v>138</v>
      </c>
      <c r="D68" s="44"/>
      <c r="E68" s="44"/>
      <c r="F68" s="46">
        <v>8000</v>
      </c>
      <c r="G68" s="147"/>
      <c r="H68" s="150" t="s">
        <v>140</v>
      </c>
      <c r="I68" s="76"/>
      <c r="J68" s="100"/>
      <c r="K68" s="106"/>
      <c r="L68" s="106">
        <v>2000</v>
      </c>
      <c r="M68" s="106">
        <v>2000</v>
      </c>
      <c r="N68" s="106"/>
      <c r="O68" s="106">
        <v>4000</v>
      </c>
      <c r="P68" s="103"/>
      <c r="Q68" s="127">
        <f>SUM(J68:P68)</f>
        <v>8000</v>
      </c>
      <c r="R68" s="119">
        <f>F68-Q68</f>
        <v>0</v>
      </c>
    </row>
    <row r="69" spans="1:18" s="53" customFormat="1" ht="10.5" customHeight="1" x14ac:dyDescent="0.2">
      <c r="A69" s="48"/>
      <c r="B69" s="49"/>
      <c r="C69" s="58" t="s">
        <v>101</v>
      </c>
      <c r="D69" s="59"/>
      <c r="E69" s="51"/>
      <c r="F69" s="54"/>
      <c r="G69" s="147"/>
      <c r="H69" s="150"/>
      <c r="I69" s="76"/>
      <c r="J69" s="101"/>
      <c r="K69" s="107"/>
      <c r="L69" s="107" t="s">
        <v>99</v>
      </c>
      <c r="M69" s="107" t="s">
        <v>100</v>
      </c>
      <c r="N69" s="107"/>
      <c r="O69" s="107" t="s">
        <v>139</v>
      </c>
      <c r="P69" s="104"/>
      <c r="Q69" s="128"/>
      <c r="R69" s="126"/>
    </row>
    <row r="70" spans="1:18" ht="12.75" customHeight="1" x14ac:dyDescent="0.2">
      <c r="A70" s="40"/>
      <c r="B70" s="41">
        <v>14</v>
      </c>
      <c r="C70" s="42" t="s">
        <v>150</v>
      </c>
      <c r="D70" s="44"/>
      <c r="E70" s="44"/>
      <c r="F70" s="46">
        <v>12000</v>
      </c>
      <c r="G70" s="147"/>
      <c r="H70" s="150" t="s">
        <v>57</v>
      </c>
      <c r="I70" s="76"/>
      <c r="J70" s="100"/>
      <c r="K70" s="106"/>
      <c r="L70" s="106">
        <v>5500</v>
      </c>
      <c r="M70" s="106">
        <v>2500</v>
      </c>
      <c r="N70" s="106"/>
      <c r="O70" s="106">
        <v>4000</v>
      </c>
      <c r="P70" s="103"/>
      <c r="Q70" s="127">
        <f>SUM(J70:P70)</f>
        <v>12000</v>
      </c>
      <c r="R70" s="119">
        <f>F70-Q70</f>
        <v>0</v>
      </c>
    </row>
    <row r="71" spans="1:18" s="53" customFormat="1" ht="10.5" customHeight="1" x14ac:dyDescent="0.2">
      <c r="A71" s="48"/>
      <c r="B71" s="49"/>
      <c r="C71" s="58" t="s">
        <v>101</v>
      </c>
      <c r="D71" s="59"/>
      <c r="E71" s="51"/>
      <c r="F71" s="54"/>
      <c r="G71" s="147"/>
      <c r="H71" s="150"/>
      <c r="I71" s="76"/>
      <c r="J71" s="101"/>
      <c r="K71" s="107"/>
      <c r="L71" s="107" t="s">
        <v>99</v>
      </c>
      <c r="M71" s="107" t="s">
        <v>151</v>
      </c>
      <c r="N71" s="107"/>
      <c r="O71" s="107" t="s">
        <v>131</v>
      </c>
      <c r="P71" s="104"/>
      <c r="Q71" s="128"/>
      <c r="R71" s="126"/>
    </row>
    <row r="72" spans="1:18" ht="12.75" customHeight="1" x14ac:dyDescent="0.2">
      <c r="A72" s="40"/>
      <c r="B72" s="41">
        <v>15</v>
      </c>
      <c r="C72" s="42" t="s">
        <v>152</v>
      </c>
      <c r="D72" s="44"/>
      <c r="E72" s="44"/>
      <c r="F72" s="46">
        <v>6000</v>
      </c>
      <c r="G72" s="147"/>
      <c r="H72" s="150" t="s">
        <v>57</v>
      </c>
      <c r="I72" s="76"/>
      <c r="J72" s="100"/>
      <c r="K72" s="106"/>
      <c r="L72" s="106"/>
      <c r="M72" s="106">
        <v>4000</v>
      </c>
      <c r="N72" s="106"/>
      <c r="O72" s="106">
        <v>2000</v>
      </c>
      <c r="P72" s="103"/>
      <c r="Q72" s="127">
        <f>SUM(J72:P72)</f>
        <v>6000</v>
      </c>
      <c r="R72" s="119">
        <f>F72-Q72</f>
        <v>0</v>
      </c>
    </row>
    <row r="73" spans="1:18" s="53" customFormat="1" ht="10.5" customHeight="1" x14ac:dyDescent="0.2">
      <c r="A73" s="48"/>
      <c r="B73" s="49"/>
      <c r="C73" s="58" t="s">
        <v>153</v>
      </c>
      <c r="D73" s="59"/>
      <c r="E73" s="51"/>
      <c r="F73" s="54"/>
      <c r="G73" s="147"/>
      <c r="H73" s="150"/>
      <c r="I73" s="76"/>
      <c r="J73" s="101"/>
      <c r="K73" s="107"/>
      <c r="L73" s="107"/>
      <c r="M73" s="107"/>
      <c r="N73" s="107"/>
      <c r="O73" s="107" t="s">
        <v>154</v>
      </c>
      <c r="P73" s="104"/>
      <c r="Q73" s="128"/>
      <c r="R73" s="126"/>
    </row>
    <row r="74" spans="1:18" ht="12.75" customHeight="1" x14ac:dyDescent="0.2">
      <c r="A74" s="40"/>
      <c r="B74" s="41">
        <v>16</v>
      </c>
      <c r="C74" s="42" t="s">
        <v>145</v>
      </c>
      <c r="D74" s="44"/>
      <c r="E74" s="44"/>
      <c r="F74" s="46">
        <v>5000</v>
      </c>
      <c r="G74" s="147"/>
      <c r="H74" s="150" t="s">
        <v>147</v>
      </c>
      <c r="I74" s="76"/>
      <c r="J74" s="100"/>
      <c r="K74" s="106"/>
      <c r="L74" s="106"/>
      <c r="M74" s="106">
        <v>5000</v>
      </c>
      <c r="N74" s="106"/>
      <c r="O74" s="106"/>
      <c r="P74" s="103"/>
      <c r="Q74" s="127">
        <f>SUM(J74:P74)</f>
        <v>5000</v>
      </c>
      <c r="R74" s="119">
        <f>F74-Q74</f>
        <v>0</v>
      </c>
    </row>
    <row r="75" spans="1:18" s="53" customFormat="1" ht="10.5" customHeight="1" x14ac:dyDescent="0.2">
      <c r="A75" s="48"/>
      <c r="B75" s="49"/>
      <c r="C75" s="58" t="s">
        <v>146</v>
      </c>
      <c r="D75" s="59"/>
      <c r="E75" s="51"/>
      <c r="F75" s="54"/>
      <c r="G75" s="147"/>
      <c r="H75" s="150"/>
      <c r="I75" s="76"/>
      <c r="J75" s="101"/>
      <c r="K75" s="107"/>
      <c r="L75" s="107"/>
      <c r="M75" s="107" t="s">
        <v>102</v>
      </c>
      <c r="N75" s="107"/>
      <c r="O75" s="107"/>
      <c r="P75" s="104"/>
      <c r="Q75" s="128"/>
      <c r="R75" s="126"/>
    </row>
    <row r="76" spans="1:18" ht="12.75" customHeight="1" x14ac:dyDescent="0.2">
      <c r="A76" s="40"/>
      <c r="B76" s="41">
        <v>17</v>
      </c>
      <c r="C76" s="42" t="s">
        <v>58</v>
      </c>
      <c r="D76" s="44"/>
      <c r="E76" s="44"/>
      <c r="F76" s="46">
        <v>2000</v>
      </c>
      <c r="G76" s="147"/>
      <c r="H76" s="150" t="s">
        <v>140</v>
      </c>
      <c r="I76" s="76"/>
      <c r="J76" s="100"/>
      <c r="K76" s="106"/>
      <c r="L76" s="106"/>
      <c r="M76" s="106">
        <v>2000</v>
      </c>
      <c r="N76" s="106"/>
      <c r="O76" s="106"/>
      <c r="P76" s="103"/>
      <c r="Q76" s="127">
        <f>SUM(J76:P76)</f>
        <v>2000</v>
      </c>
      <c r="R76" s="119">
        <f>F76-Q76</f>
        <v>0</v>
      </c>
    </row>
    <row r="77" spans="1:18" s="53" customFormat="1" ht="10.5" customHeight="1" x14ac:dyDescent="0.2">
      <c r="A77" s="48"/>
      <c r="B77" s="49"/>
      <c r="C77" s="58" t="s">
        <v>70</v>
      </c>
      <c r="D77" s="59"/>
      <c r="E77" s="51"/>
      <c r="F77" s="54"/>
      <c r="G77" s="147"/>
      <c r="H77" s="150"/>
      <c r="I77" s="76"/>
      <c r="J77" s="101"/>
      <c r="K77" s="107"/>
      <c r="L77" s="107"/>
      <c r="M77" s="107" t="s">
        <v>102</v>
      </c>
      <c r="N77" s="107"/>
      <c r="O77" s="107"/>
      <c r="P77" s="104"/>
      <c r="Q77" s="128"/>
      <c r="R77" s="126"/>
    </row>
    <row r="78" spans="1:18" ht="12.75" customHeight="1" x14ac:dyDescent="0.2">
      <c r="A78" s="40"/>
      <c r="B78" s="41">
        <v>18</v>
      </c>
      <c r="C78" s="42" t="s">
        <v>26</v>
      </c>
      <c r="D78" s="44"/>
      <c r="E78" s="44"/>
      <c r="F78" s="46">
        <v>3000</v>
      </c>
      <c r="G78" s="147"/>
      <c r="H78" s="150" t="s">
        <v>28</v>
      </c>
      <c r="I78" s="76"/>
      <c r="J78" s="100">
        <v>500</v>
      </c>
      <c r="K78" s="106"/>
      <c r="L78" s="106"/>
      <c r="M78" s="106">
        <v>2500</v>
      </c>
      <c r="N78" s="106"/>
      <c r="O78" s="106"/>
      <c r="P78" s="103"/>
      <c r="Q78" s="127">
        <f>SUM(J78:P78)</f>
        <v>3000</v>
      </c>
      <c r="R78" s="119">
        <f>F78-Q78</f>
        <v>0</v>
      </c>
    </row>
    <row r="79" spans="1:18" s="53" customFormat="1" ht="10.5" customHeight="1" x14ac:dyDescent="0.2">
      <c r="A79" s="48"/>
      <c r="B79" s="49"/>
      <c r="C79" s="58" t="s">
        <v>27</v>
      </c>
      <c r="D79" s="59"/>
      <c r="E79" s="51"/>
      <c r="F79" s="54"/>
      <c r="G79" s="147"/>
      <c r="H79" s="150"/>
      <c r="I79" s="76"/>
      <c r="J79" s="101"/>
      <c r="K79" s="107"/>
      <c r="L79" s="107"/>
      <c r="M79" s="107"/>
      <c r="N79" s="107"/>
      <c r="O79" s="107"/>
      <c r="P79" s="104"/>
      <c r="Q79" s="128"/>
      <c r="R79" s="126"/>
    </row>
    <row r="80" spans="1:18" ht="12.75" customHeight="1" x14ac:dyDescent="0.2">
      <c r="A80" s="40"/>
      <c r="B80" s="41">
        <v>19</v>
      </c>
      <c r="C80" s="42" t="s">
        <v>35</v>
      </c>
      <c r="D80" s="44"/>
      <c r="E80" s="44"/>
      <c r="F80" s="46">
        <v>40000</v>
      </c>
      <c r="G80" s="147"/>
      <c r="H80" s="150" t="s">
        <v>29</v>
      </c>
      <c r="I80" s="76"/>
      <c r="J80" s="100"/>
      <c r="K80" s="106">
        <v>40000</v>
      </c>
      <c r="L80" s="106"/>
      <c r="M80" s="106"/>
      <c r="N80" s="106"/>
      <c r="O80" s="106"/>
      <c r="P80" s="103"/>
      <c r="Q80" s="127">
        <f>SUM(J80:P80)</f>
        <v>40000</v>
      </c>
      <c r="R80" s="119">
        <f>F80-Q80</f>
        <v>0</v>
      </c>
    </row>
    <row r="81" spans="1:18" s="53" customFormat="1" ht="10.5" customHeight="1" x14ac:dyDescent="0.2">
      <c r="A81" s="48"/>
      <c r="B81" s="49"/>
      <c r="C81" s="58" t="s">
        <v>71</v>
      </c>
      <c r="D81" s="59"/>
      <c r="E81" s="51"/>
      <c r="F81" s="54"/>
      <c r="G81" s="147"/>
      <c r="H81" s="150"/>
      <c r="I81" s="76"/>
      <c r="J81" s="101"/>
      <c r="K81" s="107"/>
      <c r="L81" s="107"/>
      <c r="M81" s="107"/>
      <c r="N81" s="107"/>
      <c r="O81" s="107"/>
      <c r="P81" s="104"/>
      <c r="Q81" s="128"/>
      <c r="R81" s="126"/>
    </row>
    <row r="82" spans="1:18" ht="12.75" customHeight="1" x14ac:dyDescent="0.2">
      <c r="A82" s="40"/>
      <c r="B82" s="41">
        <v>20</v>
      </c>
      <c r="C82" s="42" t="s">
        <v>141</v>
      </c>
      <c r="D82" s="44"/>
      <c r="E82" s="44"/>
      <c r="F82" s="46">
        <v>24000</v>
      </c>
      <c r="G82" s="147"/>
      <c r="H82" s="150" t="s">
        <v>29</v>
      </c>
      <c r="I82" s="76"/>
      <c r="J82" s="100"/>
      <c r="K82" s="106">
        <v>2000</v>
      </c>
      <c r="L82" s="106"/>
      <c r="M82" s="106">
        <v>15000</v>
      </c>
      <c r="N82" s="106">
        <v>7000</v>
      </c>
      <c r="O82" s="106"/>
      <c r="P82" s="103"/>
      <c r="Q82" s="127">
        <f>SUM(J82:P82)</f>
        <v>24000</v>
      </c>
      <c r="R82" s="119">
        <f>F82-Q82</f>
        <v>0</v>
      </c>
    </row>
    <row r="83" spans="1:18" s="53" customFormat="1" ht="10.5" customHeight="1" x14ac:dyDescent="0.2">
      <c r="A83" s="48"/>
      <c r="B83" s="49"/>
      <c r="C83" s="58" t="s">
        <v>71</v>
      </c>
      <c r="D83" s="59"/>
      <c r="E83" s="51"/>
      <c r="F83" s="54"/>
      <c r="G83" s="147"/>
      <c r="H83" s="150"/>
      <c r="I83" s="76"/>
      <c r="J83" s="101"/>
      <c r="K83" s="107"/>
      <c r="L83" s="107"/>
      <c r="M83" s="107"/>
      <c r="N83" s="107"/>
      <c r="O83" s="107"/>
      <c r="P83" s="104"/>
      <c r="Q83" s="128"/>
      <c r="R83" s="126"/>
    </row>
    <row r="84" spans="1:18" ht="12.75" customHeight="1" x14ac:dyDescent="0.2">
      <c r="A84" s="40"/>
      <c r="B84" s="41">
        <v>21</v>
      </c>
      <c r="C84" s="42" t="s">
        <v>36</v>
      </c>
      <c r="D84" s="44"/>
      <c r="E84" s="44"/>
      <c r="F84" s="46">
        <v>2500</v>
      </c>
      <c r="G84" s="147"/>
      <c r="H84" s="150" t="s">
        <v>32</v>
      </c>
      <c r="I84" s="76"/>
      <c r="J84" s="100">
        <v>2500</v>
      </c>
      <c r="K84" s="106"/>
      <c r="L84" s="106"/>
      <c r="M84" s="106"/>
      <c r="N84" s="106"/>
      <c r="O84" s="106"/>
      <c r="P84" s="103"/>
      <c r="Q84" s="127">
        <f>SUM(J84:P84)</f>
        <v>2500</v>
      </c>
      <c r="R84" s="119">
        <f>F84-Q84</f>
        <v>0</v>
      </c>
    </row>
    <row r="85" spans="1:18" s="53" customFormat="1" ht="10.5" customHeight="1" x14ac:dyDescent="0.2">
      <c r="A85" s="48"/>
      <c r="B85" s="49"/>
      <c r="C85" s="58" t="s">
        <v>72</v>
      </c>
      <c r="D85" s="59"/>
      <c r="E85" s="51"/>
      <c r="F85" s="54"/>
      <c r="G85" s="147"/>
      <c r="H85" s="150"/>
      <c r="I85" s="76"/>
      <c r="J85" s="101"/>
      <c r="K85" s="107"/>
      <c r="L85" s="107"/>
      <c r="M85" s="107"/>
      <c r="N85" s="107"/>
      <c r="O85" s="107"/>
      <c r="P85" s="104"/>
      <c r="Q85" s="128"/>
      <c r="R85" s="126"/>
    </row>
    <row r="86" spans="1:18" ht="12.75" customHeight="1" x14ac:dyDescent="0.2">
      <c r="A86" s="40"/>
      <c r="B86" s="41">
        <v>22</v>
      </c>
      <c r="C86" s="42" t="s">
        <v>31</v>
      </c>
      <c r="D86" s="44"/>
      <c r="E86" s="44"/>
      <c r="F86" s="46">
        <v>3000</v>
      </c>
      <c r="G86" s="147"/>
      <c r="H86" s="150" t="s">
        <v>32</v>
      </c>
      <c r="I86" s="76"/>
      <c r="J86" s="100">
        <v>3000</v>
      </c>
      <c r="K86" s="106"/>
      <c r="L86" s="106"/>
      <c r="M86" s="106"/>
      <c r="N86" s="106"/>
      <c r="O86" s="106"/>
      <c r="P86" s="103"/>
      <c r="Q86" s="127">
        <f>SUM(J86:P86)</f>
        <v>3000</v>
      </c>
      <c r="R86" s="119">
        <f>F86-Q86</f>
        <v>0</v>
      </c>
    </row>
    <row r="87" spans="1:18" s="53" customFormat="1" ht="10.5" customHeight="1" x14ac:dyDescent="0.2">
      <c r="A87" s="48"/>
      <c r="B87" s="49"/>
      <c r="C87" s="58" t="s">
        <v>65</v>
      </c>
      <c r="D87" s="59"/>
      <c r="E87" s="51"/>
      <c r="F87" s="54"/>
      <c r="G87" s="147"/>
      <c r="H87" s="150"/>
      <c r="I87" s="76"/>
      <c r="J87" s="101"/>
      <c r="K87" s="107"/>
      <c r="L87" s="107"/>
      <c r="M87" s="107"/>
      <c r="N87" s="107"/>
      <c r="O87" s="107"/>
      <c r="P87" s="104"/>
      <c r="Q87" s="128"/>
      <c r="R87" s="126"/>
    </row>
    <row r="88" spans="1:18" ht="12.75" customHeight="1" x14ac:dyDescent="0.2">
      <c r="A88" s="40"/>
      <c r="B88" s="41">
        <v>22</v>
      </c>
      <c r="C88" s="42" t="s">
        <v>34</v>
      </c>
      <c r="D88" s="44"/>
      <c r="E88" s="44"/>
      <c r="F88" s="46">
        <v>7500</v>
      </c>
      <c r="G88" s="147"/>
      <c r="H88" s="150" t="s">
        <v>140</v>
      </c>
      <c r="I88" s="76"/>
      <c r="J88" s="100">
        <v>7500</v>
      </c>
      <c r="K88" s="106"/>
      <c r="L88" s="106"/>
      <c r="M88" s="106"/>
      <c r="N88" s="106"/>
      <c r="O88" s="106"/>
      <c r="P88" s="103"/>
      <c r="Q88" s="127">
        <f>SUM(J88:P88)</f>
        <v>7500</v>
      </c>
      <c r="R88" s="119">
        <f>F88-Q88</f>
        <v>0</v>
      </c>
    </row>
    <row r="89" spans="1:18" s="53" customFormat="1" ht="12.75" customHeight="1" x14ac:dyDescent="0.2">
      <c r="A89" s="48"/>
      <c r="B89" s="49"/>
      <c r="C89" s="50" t="s">
        <v>66</v>
      </c>
      <c r="D89" s="59"/>
      <c r="E89" s="51"/>
      <c r="F89" s="54"/>
      <c r="G89" s="147"/>
      <c r="H89" s="150"/>
      <c r="I89" s="76"/>
      <c r="J89" s="101"/>
      <c r="K89" s="107"/>
      <c r="L89" s="107"/>
      <c r="M89" s="107"/>
      <c r="N89" s="107"/>
      <c r="O89" s="107"/>
      <c r="P89" s="104"/>
      <c r="Q89" s="128"/>
      <c r="R89" s="126"/>
    </row>
    <row r="90" spans="1:18" ht="12.75" customHeight="1" x14ac:dyDescent="0.2">
      <c r="A90" s="40"/>
      <c r="B90" s="41">
        <v>23</v>
      </c>
      <c r="C90" s="42" t="s">
        <v>73</v>
      </c>
      <c r="D90" s="44"/>
      <c r="E90" s="44"/>
      <c r="F90" s="46">
        <v>13000</v>
      </c>
      <c r="G90" s="147"/>
      <c r="H90" s="150" t="s">
        <v>29</v>
      </c>
      <c r="I90" s="76"/>
      <c r="J90" s="100">
        <v>3500</v>
      </c>
      <c r="K90" s="106"/>
      <c r="L90" s="106"/>
      <c r="M90" s="106">
        <v>9500</v>
      </c>
      <c r="N90" s="106"/>
      <c r="O90" s="106"/>
      <c r="P90" s="103"/>
      <c r="Q90" s="127">
        <f>SUM(J90:P90)</f>
        <v>13000</v>
      </c>
      <c r="R90" s="119">
        <f>F90-Q90</f>
        <v>0</v>
      </c>
    </row>
    <row r="91" spans="1:18" s="53" customFormat="1" ht="10.5" customHeight="1" x14ac:dyDescent="0.2">
      <c r="A91" s="55"/>
      <c r="B91" s="56"/>
      <c r="C91" s="58" t="s">
        <v>143</v>
      </c>
      <c r="D91" s="59"/>
      <c r="E91" s="60"/>
      <c r="F91" s="57"/>
      <c r="G91" s="147"/>
      <c r="H91" s="150"/>
      <c r="I91" s="76"/>
      <c r="J91" s="101"/>
      <c r="K91" s="107"/>
      <c r="L91" s="107"/>
      <c r="M91" s="107"/>
      <c r="N91" s="107"/>
      <c r="O91" s="107"/>
      <c r="P91" s="104"/>
      <c r="Q91" s="128"/>
      <c r="R91" s="126"/>
    </row>
    <row r="92" spans="1:18" ht="12.75" customHeight="1" x14ac:dyDescent="0.2">
      <c r="A92" s="40"/>
      <c r="B92" s="41">
        <v>24</v>
      </c>
      <c r="C92" s="42" t="s">
        <v>109</v>
      </c>
      <c r="D92" s="44"/>
      <c r="E92" s="44"/>
      <c r="F92" s="46">
        <v>4000</v>
      </c>
      <c r="G92" s="147"/>
      <c r="H92" s="150" t="s">
        <v>29</v>
      </c>
      <c r="I92" s="76"/>
      <c r="J92" s="100"/>
      <c r="K92" s="106"/>
      <c r="L92" s="106"/>
      <c r="M92" s="106">
        <v>4000</v>
      </c>
      <c r="N92" s="106"/>
      <c r="O92" s="106"/>
      <c r="P92" s="103"/>
      <c r="Q92" s="127">
        <f>SUM(J92:P92)</f>
        <v>4000</v>
      </c>
      <c r="R92" s="119">
        <f>F92-Q92</f>
        <v>0</v>
      </c>
    </row>
    <row r="93" spans="1:18" s="53" customFormat="1" ht="10.5" customHeight="1" x14ac:dyDescent="0.2">
      <c r="A93" s="55"/>
      <c r="B93" s="56"/>
      <c r="C93" s="58" t="s">
        <v>144</v>
      </c>
      <c r="D93" s="59"/>
      <c r="E93" s="60"/>
      <c r="F93" s="57"/>
      <c r="G93" s="147"/>
      <c r="H93" s="150"/>
      <c r="I93" s="76"/>
      <c r="J93" s="101"/>
      <c r="K93" s="107"/>
      <c r="L93" s="107"/>
      <c r="M93" s="107"/>
      <c r="N93" s="107"/>
      <c r="O93" s="107"/>
      <c r="P93" s="104"/>
      <c r="Q93" s="128"/>
      <c r="R93" s="126"/>
    </row>
    <row r="94" spans="1:18" ht="12.75" customHeight="1" x14ac:dyDescent="0.2">
      <c r="A94" s="40"/>
      <c r="B94" s="41">
        <v>25</v>
      </c>
      <c r="C94" s="42" t="s">
        <v>16</v>
      </c>
      <c r="D94" s="44"/>
      <c r="E94" s="44"/>
      <c r="F94" s="46">
        <v>3000</v>
      </c>
      <c r="G94" s="147"/>
      <c r="H94" s="150" t="s">
        <v>32</v>
      </c>
      <c r="I94" s="76"/>
      <c r="J94" s="100">
        <v>3000</v>
      </c>
      <c r="K94" s="106"/>
      <c r="L94" s="106"/>
      <c r="M94" s="106"/>
      <c r="N94" s="106"/>
      <c r="O94" s="106"/>
      <c r="P94" s="103"/>
      <c r="Q94" s="127">
        <f>SUM(J94:P94)</f>
        <v>3000</v>
      </c>
      <c r="R94" s="119">
        <f>F94-Q94</f>
        <v>0</v>
      </c>
    </row>
    <row r="95" spans="1:18" s="53" customFormat="1" ht="10.5" customHeight="1" x14ac:dyDescent="0.2">
      <c r="A95" s="55"/>
      <c r="B95" s="56"/>
      <c r="C95" s="58" t="s">
        <v>17</v>
      </c>
      <c r="D95" s="59"/>
      <c r="E95" s="60"/>
      <c r="F95" s="57"/>
      <c r="G95" s="147"/>
      <c r="H95" s="150"/>
      <c r="I95" s="76"/>
      <c r="J95" s="101"/>
      <c r="K95" s="107"/>
      <c r="L95" s="107"/>
      <c r="M95" s="107"/>
      <c r="N95" s="107"/>
      <c r="O95" s="107"/>
      <c r="P95" s="104"/>
      <c r="Q95" s="128"/>
      <c r="R95" s="126"/>
    </row>
    <row r="96" spans="1:18" x14ac:dyDescent="0.2">
      <c r="A96" s="40"/>
      <c r="B96" s="41">
        <v>26</v>
      </c>
      <c r="C96" s="42" t="s">
        <v>59</v>
      </c>
      <c r="D96" s="44"/>
      <c r="E96" s="44"/>
      <c r="F96" s="46">
        <v>10000</v>
      </c>
      <c r="G96" s="147"/>
      <c r="H96" s="150" t="s">
        <v>29</v>
      </c>
      <c r="I96" s="76"/>
      <c r="J96" s="100"/>
      <c r="K96" s="106"/>
      <c r="L96" s="106"/>
      <c r="M96" s="106">
        <v>5000</v>
      </c>
      <c r="N96" s="106">
        <v>5000</v>
      </c>
      <c r="O96" s="106"/>
      <c r="P96" s="103"/>
      <c r="Q96" s="127">
        <f>SUM(J96:P96)</f>
        <v>10000</v>
      </c>
      <c r="R96" s="119">
        <f>F96-Q96</f>
        <v>0</v>
      </c>
    </row>
    <row r="97" spans="1:18" s="53" customFormat="1" ht="10.5" customHeight="1" x14ac:dyDescent="0.2">
      <c r="A97" s="55"/>
      <c r="B97" s="56"/>
      <c r="C97" s="58" t="s">
        <v>110</v>
      </c>
      <c r="D97" s="59"/>
      <c r="E97" s="60"/>
      <c r="F97" s="57"/>
      <c r="G97" s="141"/>
      <c r="H97" s="143"/>
      <c r="I97" s="76"/>
      <c r="J97" s="101"/>
      <c r="K97" s="107"/>
      <c r="L97" s="107"/>
      <c r="M97" s="107"/>
      <c r="N97" s="107"/>
      <c r="O97" s="107"/>
      <c r="P97" s="104"/>
      <c r="Q97" s="128"/>
      <c r="R97" s="126"/>
    </row>
    <row r="98" spans="1:18" s="53" customFormat="1" ht="10.5" customHeight="1" x14ac:dyDescent="0.2">
      <c r="A98" s="48"/>
      <c r="B98" s="41">
        <v>27</v>
      </c>
      <c r="C98" s="42" t="s">
        <v>60</v>
      </c>
      <c r="D98" s="69"/>
      <c r="E98" s="51"/>
      <c r="F98" s="46">
        <v>3500</v>
      </c>
      <c r="G98" s="148"/>
      <c r="H98" s="143" t="s">
        <v>29</v>
      </c>
      <c r="I98" s="76"/>
      <c r="J98" s="123"/>
      <c r="K98" s="124"/>
      <c r="L98" s="124"/>
      <c r="M98" s="124">
        <v>1500</v>
      </c>
      <c r="N98" s="124"/>
      <c r="O98" s="124">
        <v>2000</v>
      </c>
      <c r="P98" s="125"/>
      <c r="Q98" s="127">
        <f>SUM(J98:P98)</f>
        <v>3500</v>
      </c>
      <c r="R98" s="119">
        <f>F98-Q98</f>
        <v>0</v>
      </c>
    </row>
    <row r="99" spans="1:18" s="53" customFormat="1" ht="10.5" customHeight="1" x14ac:dyDescent="0.2">
      <c r="A99" s="48"/>
      <c r="B99" s="49"/>
      <c r="C99" s="58" t="s">
        <v>61</v>
      </c>
      <c r="D99" s="69"/>
      <c r="E99" s="51"/>
      <c r="F99" s="57"/>
      <c r="G99" s="149"/>
      <c r="H99" s="135"/>
      <c r="I99" s="76"/>
      <c r="J99" s="101"/>
      <c r="K99" s="107"/>
      <c r="L99" s="107"/>
      <c r="M99" s="107"/>
      <c r="N99" s="107"/>
      <c r="O99" s="107" t="s">
        <v>103</v>
      </c>
      <c r="P99" s="104"/>
      <c r="Q99" s="128"/>
      <c r="R99" s="126"/>
    </row>
    <row r="100" spans="1:18" ht="12.75" customHeight="1" x14ac:dyDescent="0.2">
      <c r="A100" s="40"/>
      <c r="B100" s="41">
        <v>28</v>
      </c>
      <c r="C100" s="42" t="s">
        <v>42</v>
      </c>
      <c r="D100" s="44"/>
      <c r="E100" s="44"/>
      <c r="F100" s="46">
        <f>264000-F36</f>
        <v>249000</v>
      </c>
      <c r="G100" s="147"/>
      <c r="H100" s="150" t="s">
        <v>44</v>
      </c>
      <c r="I100" s="76"/>
      <c r="J100" s="100"/>
      <c r="K100" s="106"/>
      <c r="L100" s="106"/>
      <c r="M100" s="106"/>
      <c r="N100" s="106"/>
      <c r="O100" s="106"/>
      <c r="P100" s="103">
        <v>200000</v>
      </c>
      <c r="Q100" s="127">
        <f t="shared" ref="Q100" si="0">SUM(J100:P100)</f>
        <v>200000</v>
      </c>
      <c r="R100" s="119">
        <f>F100-Q100</f>
        <v>49000</v>
      </c>
    </row>
    <row r="101" spans="1:18" s="53" customFormat="1" ht="10.5" customHeight="1" x14ac:dyDescent="0.2">
      <c r="A101" s="55"/>
      <c r="B101" s="56"/>
      <c r="C101" s="58" t="s">
        <v>105</v>
      </c>
      <c r="D101" s="59"/>
      <c r="E101" s="60"/>
      <c r="F101" s="57"/>
      <c r="G101" s="147"/>
      <c r="H101" s="150"/>
      <c r="I101" s="76"/>
      <c r="J101" s="102"/>
      <c r="K101" s="110"/>
      <c r="L101" s="110"/>
      <c r="M101" s="110"/>
      <c r="N101" s="110"/>
      <c r="O101" s="110"/>
      <c r="P101" s="105"/>
      <c r="Q101" s="128"/>
      <c r="R101" s="126"/>
    </row>
    <row r="102" spans="1:18" s="8" customFormat="1" ht="13.5" x14ac:dyDescent="0.25">
      <c r="A102" s="31"/>
      <c r="B102" s="32" t="s">
        <v>9</v>
      </c>
      <c r="C102" s="33" t="s">
        <v>10</v>
      </c>
      <c r="D102" s="47" t="s">
        <v>14</v>
      </c>
      <c r="E102" s="28"/>
      <c r="F102" s="30">
        <f>SUM(F44:F101)</f>
        <v>1094000</v>
      </c>
      <c r="G102" s="64" t="s">
        <v>14</v>
      </c>
      <c r="H102" s="64" t="s">
        <v>14</v>
      </c>
      <c r="I102" s="85"/>
      <c r="J102" s="111">
        <f t="shared" ref="J102:Q102" si="1">SUM(J44:J101)</f>
        <v>535000</v>
      </c>
      <c r="K102" s="113">
        <f t="shared" si="1"/>
        <v>42000</v>
      </c>
      <c r="L102" s="113">
        <f t="shared" si="1"/>
        <v>24500</v>
      </c>
      <c r="M102" s="113">
        <f t="shared" si="1"/>
        <v>107500</v>
      </c>
      <c r="N102" s="113">
        <f t="shared" si="1"/>
        <v>65000</v>
      </c>
      <c r="O102" s="113">
        <f t="shared" si="1"/>
        <v>71000</v>
      </c>
      <c r="P102" s="112">
        <f t="shared" si="1"/>
        <v>200000</v>
      </c>
      <c r="Q102" s="99">
        <f t="shared" si="1"/>
        <v>1045000</v>
      </c>
      <c r="R102" s="119">
        <f>F102-Q102</f>
        <v>49000</v>
      </c>
    </row>
    <row r="103" spans="1:18" ht="12" customHeight="1" x14ac:dyDescent="0.2">
      <c r="J103" s="119">
        <f t="shared" ref="J103:Q103" si="2">J40-J102</f>
        <v>0</v>
      </c>
      <c r="K103" s="119">
        <f t="shared" si="2"/>
        <v>0</v>
      </c>
      <c r="L103" s="119">
        <f t="shared" si="2"/>
        <v>0</v>
      </c>
      <c r="M103" s="119">
        <f t="shared" si="2"/>
        <v>1500</v>
      </c>
      <c r="N103" s="119">
        <f t="shared" si="2"/>
        <v>0</v>
      </c>
      <c r="O103" s="119">
        <f t="shared" si="2"/>
        <v>0</v>
      </c>
      <c r="P103" s="119">
        <f t="shared" si="2"/>
        <v>105000</v>
      </c>
      <c r="Q103" s="119">
        <f t="shared" si="2"/>
        <v>106500</v>
      </c>
    </row>
    <row r="104" spans="1:18" s="3" customFormat="1" ht="27.75" customHeight="1" x14ac:dyDescent="0.25">
      <c r="A104" s="194" t="s">
        <v>15</v>
      </c>
      <c r="B104" s="195"/>
      <c r="C104" s="195"/>
      <c r="D104" s="195"/>
      <c r="E104" s="196"/>
      <c r="F104" s="92">
        <f>F40-F102</f>
        <v>57500</v>
      </c>
      <c r="G104" s="93" t="s">
        <v>14</v>
      </c>
      <c r="H104" s="93" t="s">
        <v>14</v>
      </c>
      <c r="I104" s="86"/>
    </row>
    <row r="105" spans="1:18" s="53" customFormat="1" ht="10.5" customHeight="1" x14ac:dyDescent="0.2">
      <c r="A105" s="66"/>
      <c r="B105" s="174" t="s">
        <v>45</v>
      </c>
      <c r="C105" s="174"/>
      <c r="D105" s="174"/>
      <c r="E105" s="175"/>
      <c r="F105" s="67">
        <f>F104/F40</f>
        <v>4.9934867564046893E-2</v>
      </c>
      <c r="G105" s="94"/>
      <c r="H105" s="95"/>
      <c r="I105" s="75"/>
    </row>
    <row r="106" spans="1:18" x14ac:dyDescent="0.2">
      <c r="A106" s="71"/>
      <c r="B106" s="72">
        <v>1</v>
      </c>
      <c r="C106" s="176" t="s">
        <v>81</v>
      </c>
      <c r="D106" s="177"/>
      <c r="E106" s="178"/>
      <c r="F106" s="73">
        <f>F104-F108-F110</f>
        <v>1500</v>
      </c>
      <c r="G106" s="140"/>
      <c r="H106" s="142" t="s">
        <v>29</v>
      </c>
      <c r="I106" s="76"/>
    </row>
    <row r="107" spans="1:18" s="53" customFormat="1" ht="10.5" customHeight="1" x14ac:dyDescent="0.2">
      <c r="A107" s="48"/>
      <c r="B107" s="49"/>
      <c r="C107" s="144" t="s">
        <v>111</v>
      </c>
      <c r="D107" s="145"/>
      <c r="E107" s="146"/>
      <c r="F107" s="87">
        <f>F106/F40</f>
        <v>1.3026487190620929E-3</v>
      </c>
      <c r="G107" s="141"/>
      <c r="H107" s="143"/>
      <c r="I107" s="76"/>
    </row>
    <row r="108" spans="1:18" x14ac:dyDescent="0.2">
      <c r="A108" s="40"/>
      <c r="B108" s="41">
        <v>2</v>
      </c>
      <c r="C108" s="191" t="s">
        <v>82</v>
      </c>
      <c r="D108" s="192"/>
      <c r="E108" s="193"/>
      <c r="F108" s="90">
        <v>6000</v>
      </c>
      <c r="G108" s="141"/>
      <c r="H108" s="143" t="s">
        <v>29</v>
      </c>
      <c r="I108" s="76"/>
    </row>
    <row r="109" spans="1:18" s="53" customFormat="1" ht="10.5" customHeight="1" x14ac:dyDescent="0.2">
      <c r="A109" s="55"/>
      <c r="B109" s="56"/>
      <c r="C109" s="171" t="s">
        <v>83</v>
      </c>
      <c r="D109" s="172"/>
      <c r="E109" s="173"/>
      <c r="F109" s="91">
        <f>F108/F40</f>
        <v>5.2105948762483714E-3</v>
      </c>
      <c r="G109" s="133"/>
      <c r="H109" s="135"/>
      <c r="I109" s="76"/>
    </row>
    <row r="110" spans="1:18" x14ac:dyDescent="0.2">
      <c r="A110" s="19"/>
      <c r="B110" s="88">
        <v>3</v>
      </c>
      <c r="C110" s="130" t="s">
        <v>84</v>
      </c>
      <c r="D110" s="131"/>
      <c r="E110" s="132"/>
      <c r="F110" s="89">
        <v>50000</v>
      </c>
      <c r="G110" s="133"/>
      <c r="H110" s="135" t="s">
        <v>25</v>
      </c>
      <c r="I110" s="76"/>
    </row>
    <row r="111" spans="1:18" s="53" customFormat="1" ht="10.5" customHeight="1" x14ac:dyDescent="0.2">
      <c r="A111" s="66"/>
      <c r="B111" s="74"/>
      <c r="C111" s="137" t="s">
        <v>85</v>
      </c>
      <c r="D111" s="138"/>
      <c r="E111" s="139"/>
      <c r="F111" s="67">
        <f>F110/F40</f>
        <v>4.3421623968736431E-2</v>
      </c>
      <c r="G111" s="134"/>
      <c r="H111" s="136"/>
      <c r="I111" s="76"/>
    </row>
  </sheetData>
  <mergeCells count="117">
    <mergeCell ref="J38:P39"/>
    <mergeCell ref="Q38:Q39"/>
    <mergeCell ref="G90:G91"/>
    <mergeCell ref="H90:H91"/>
    <mergeCell ref="G36:G37"/>
    <mergeCell ref="G54:G55"/>
    <mergeCell ref="H56:H57"/>
    <mergeCell ref="G56:G57"/>
    <mergeCell ref="H88:H89"/>
    <mergeCell ref="G88:G89"/>
    <mergeCell ref="H94:H95"/>
    <mergeCell ref="G94:G95"/>
    <mergeCell ref="H96:H97"/>
    <mergeCell ref="G96:G97"/>
    <mergeCell ref="H80:H81"/>
    <mergeCell ref="G80:G81"/>
    <mergeCell ref="H76:H77"/>
    <mergeCell ref="G76:G77"/>
    <mergeCell ref="G84:G85"/>
    <mergeCell ref="G70:G71"/>
    <mergeCell ref="H70:H71"/>
    <mergeCell ref="G72:G73"/>
    <mergeCell ref="H72:H73"/>
    <mergeCell ref="H58:H59"/>
    <mergeCell ref="C108:E108"/>
    <mergeCell ref="A104:E104"/>
    <mergeCell ref="H86:H87"/>
    <mergeCell ref="G86:G87"/>
    <mergeCell ref="H78:H79"/>
    <mergeCell ref="G78:G79"/>
    <mergeCell ref="H60:H61"/>
    <mergeCell ref="G60:G61"/>
    <mergeCell ref="H68:H69"/>
    <mergeCell ref="G68:G69"/>
    <mergeCell ref="G62:G63"/>
    <mergeCell ref="H62:H63"/>
    <mergeCell ref="G66:G67"/>
    <mergeCell ref="H66:H67"/>
    <mergeCell ref="G74:G75"/>
    <mergeCell ref="H74:H75"/>
    <mergeCell ref="G82:G83"/>
    <mergeCell ref="H82:H83"/>
    <mergeCell ref="G108:G109"/>
    <mergeCell ref="H108:H109"/>
    <mergeCell ref="H98:H99"/>
    <mergeCell ref="C109:E109"/>
    <mergeCell ref="B105:E105"/>
    <mergeCell ref="C106:E106"/>
    <mergeCell ref="F10:F11"/>
    <mergeCell ref="G10:G11"/>
    <mergeCell ref="A11:B11"/>
    <mergeCell ref="H12:H13"/>
    <mergeCell ref="G12:G13"/>
    <mergeCell ref="H14:H15"/>
    <mergeCell ref="G14:G15"/>
    <mergeCell ref="H10:H11"/>
    <mergeCell ref="H18:H19"/>
    <mergeCell ref="G18:G19"/>
    <mergeCell ref="H30:H31"/>
    <mergeCell ref="G30:G31"/>
    <mergeCell ref="H20:H21"/>
    <mergeCell ref="G20:G21"/>
    <mergeCell ref="H28:H29"/>
    <mergeCell ref="G28:G29"/>
    <mergeCell ref="H22:H23"/>
    <mergeCell ref="G22:G23"/>
    <mergeCell ref="H26:H27"/>
    <mergeCell ref="H42:H43"/>
    <mergeCell ref="G42:G43"/>
    <mergeCell ref="A43:B43"/>
    <mergeCell ref="H38:H39"/>
    <mergeCell ref="G38:G39"/>
    <mergeCell ref="H44:H45"/>
    <mergeCell ref="G44:G45"/>
    <mergeCell ref="G16:G17"/>
    <mergeCell ref="H16:H17"/>
    <mergeCell ref="H32:H33"/>
    <mergeCell ref="G24:G25"/>
    <mergeCell ref="F42:F43"/>
    <mergeCell ref="D42:E42"/>
    <mergeCell ref="H24:H25"/>
    <mergeCell ref="G26:G27"/>
    <mergeCell ref="H34:H35"/>
    <mergeCell ref="G34:G35"/>
    <mergeCell ref="H36:H37"/>
    <mergeCell ref="H52:H53"/>
    <mergeCell ref="H46:H47"/>
    <mergeCell ref="G46:G47"/>
    <mergeCell ref="H48:H49"/>
    <mergeCell ref="G48:G49"/>
    <mergeCell ref="G52:G53"/>
    <mergeCell ref="H50:H51"/>
    <mergeCell ref="G50:G51"/>
    <mergeCell ref="C1:F1"/>
    <mergeCell ref="C110:E110"/>
    <mergeCell ref="G110:G111"/>
    <mergeCell ref="H110:H111"/>
    <mergeCell ref="C111:E111"/>
    <mergeCell ref="G106:G107"/>
    <mergeCell ref="H106:H107"/>
    <mergeCell ref="C107:E107"/>
    <mergeCell ref="G58:G59"/>
    <mergeCell ref="G98:G99"/>
    <mergeCell ref="H92:H93"/>
    <mergeCell ref="G92:G93"/>
    <mergeCell ref="H84:H85"/>
    <mergeCell ref="H100:H101"/>
    <mergeCell ref="G100:G101"/>
    <mergeCell ref="H64:H65"/>
    <mergeCell ref="G64:G65"/>
    <mergeCell ref="G32:G33"/>
    <mergeCell ref="H54:H55"/>
    <mergeCell ref="A7:C7"/>
    <mergeCell ref="A8:C8"/>
    <mergeCell ref="A10:C10"/>
    <mergeCell ref="D10:E10"/>
    <mergeCell ref="A42:C42"/>
  </mergeCells>
  <printOptions horizontalCentered="1"/>
  <pageMargins left="0.27559055118110237" right="0.27559055118110237" top="0.27559055118110237" bottom="0.27559055118110237" header="0.51181102362204722" footer="0.51181102362204722"/>
  <pageSetup paperSize="9" scale="58" orientation="portrait" r:id="rId1"/>
  <headerFooter alignWithMargins="0"/>
  <colBreaks count="1" manualBreakCount="1">
    <brk id="9" max="96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2013-01-26 (schváleno)</vt:lpstr>
      <vt:lpstr>'2013-01-26 (schváleno)'!Oblast_tisku</vt:lpstr>
    </vt:vector>
  </TitlesOfParts>
  <Manager>Ondřej Peřina - Jerry</Manager>
  <Company>Junák - svaz skautů a skautek ČR, Liberecký kraj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Libereckého kraje na rok 2013</dc:title>
  <dc:subject>verze 2013-01-27</dc:subject>
  <dc:creator>Ondřej Peřina - Jerry a Tereza Peřinová - Andílek</dc:creator>
  <cp:keywords>skaut, krj, rozpočet</cp:keywords>
  <cp:lastModifiedBy>Ondřej Peřina</cp:lastModifiedBy>
  <cp:lastPrinted>2014-02-25T12:15:01Z</cp:lastPrinted>
  <dcterms:created xsi:type="dcterms:W3CDTF">2008-07-01T11:05:24Z</dcterms:created>
  <dcterms:modified xsi:type="dcterms:W3CDTF">2014-02-25T12:15:05Z</dcterms:modified>
  <cp:contentStatus>schváleno</cp:contentStatus>
</cp:coreProperties>
</file>